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0613140 звіт 19 р." sheetId="1" r:id="rId1"/>
    <sheet name="0611170 звіт 19 р." sheetId="2" r:id="rId2"/>
    <sheet name="0611162 звіт 19 р." sheetId="3" r:id="rId3"/>
    <sheet name="0611161 звіт 19 р." sheetId="4" r:id="rId4"/>
    <sheet name="0611090 звіт 19 р." sheetId="5" r:id="rId5"/>
    <sheet name="0611020 звіт 19 р." sheetId="6" r:id="rId6"/>
  </sheets>
  <definedNames>
    <definedName name="_xlnm.Print_Titles" localSheetId="5">'0611020 звіт 19 р.'!$54:$55</definedName>
    <definedName name="_xlnm.Print_Titles" localSheetId="4">'0611090 звіт 19 р.'!$50:$51</definedName>
    <definedName name="_xlnm.Print_Titles" localSheetId="3">'0611161 звіт 19 р.'!$55:$56</definedName>
    <definedName name="_xlnm.Print_Titles" localSheetId="2">'0611162 звіт 19 р.'!$50:$51</definedName>
    <definedName name="_xlnm.Print_Titles" localSheetId="1">'0611170 звіт 19 р.'!$54:$55</definedName>
    <definedName name="_xlnm.Print_Titles" localSheetId="0">'0613140 звіт 19 р.'!$50:$51</definedName>
  </definedNames>
  <calcPr fullCalcOnLoad="1"/>
</workbook>
</file>

<file path=xl/sharedStrings.xml><?xml version="1.0" encoding="utf-8"?>
<sst xmlns="http://schemas.openxmlformats.org/spreadsheetml/2006/main" count="1200" uniqueCount="320">
  <si>
    <t>кількість закладів (за ступенями шкіл)</t>
  </si>
  <si>
    <t>одиниць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</si>
  <si>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</si>
  <si>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</si>
  <si>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</si>
  <si>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</si>
  <si>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</si>
  <si>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діто-дні відвідування</t>
  </si>
  <si>
    <t>дні</t>
  </si>
  <si>
    <t>кількість днів відвідування</t>
  </si>
  <si>
    <t>ЗАТВЕРДЖЕНО</t>
  </si>
  <si>
    <t xml:space="preserve">              (КПКВК МБ)                                                        (найменування головного розпорядника)</t>
  </si>
  <si>
    <t xml:space="preserve">              (КПКВК МБ)                                                       (найменування відповідального виконавця)</t>
  </si>
  <si>
    <t>№ з/п</t>
  </si>
  <si>
    <t>загальний фонд</t>
  </si>
  <si>
    <t xml:space="preserve">спеціальний фонд </t>
  </si>
  <si>
    <t xml:space="preserve">загальний фонд </t>
  </si>
  <si>
    <t>Показники</t>
  </si>
  <si>
    <t>Одиниця виміру</t>
  </si>
  <si>
    <t>Джерело інформації</t>
  </si>
  <si>
    <t xml:space="preserve">                                                                                                                          (підпис)</t>
  </si>
  <si>
    <t xml:space="preserve"> (ініціали та прізвище)</t>
  </si>
  <si>
    <t>(підпис)</t>
  </si>
  <si>
    <t xml:space="preserve">         </t>
  </si>
  <si>
    <t xml:space="preserve"> 1. </t>
  </si>
  <si>
    <t xml:space="preserve"> 2. </t>
  </si>
  <si>
    <t>(найменування головного розпорядника)</t>
  </si>
  <si>
    <t>(найменування відповідального виконавця)</t>
  </si>
  <si>
    <t xml:space="preserve"> 3. </t>
  </si>
  <si>
    <t>Разом</t>
  </si>
  <si>
    <t>осіб</t>
  </si>
  <si>
    <t>5.</t>
  </si>
  <si>
    <t>кількість навчальних закладів</t>
  </si>
  <si>
    <t>ЗВІТ</t>
  </si>
  <si>
    <t>Відхилення</t>
  </si>
  <si>
    <t>Касові видатки (надані кредити)</t>
  </si>
  <si>
    <t>Касові видатки (надані кредити) за звітний період</t>
  </si>
  <si>
    <t>6.</t>
  </si>
  <si>
    <t>7.</t>
  </si>
  <si>
    <t>Відділ освіти Олександрійської районної державної адміністрації Кіровоградської області</t>
  </si>
  <si>
    <t>І-ІІ ступенів</t>
  </si>
  <si>
    <t>І-ІІІ ступенів</t>
  </si>
  <si>
    <t>кількість класів (за ступенями шкіл)</t>
  </si>
  <si>
    <t>0921</t>
  </si>
  <si>
    <t>Затверджено паспортом бюджетної програми на звітний період</t>
  </si>
  <si>
    <t>Пояснення щодо причин розбіжностей між затвердженими та досягнутими результативними показниками</t>
  </si>
  <si>
    <t>І ступеню</t>
  </si>
  <si>
    <t>штатний розпис</t>
  </si>
  <si>
    <t>Середньорічна кількість учнів</t>
  </si>
  <si>
    <t>Забезпечити проведення первинної професійної орієнтації учнів у навчально-виробничих комбінатах</t>
  </si>
  <si>
    <t>0990</t>
  </si>
  <si>
    <t>середньорічна кількість учнів</t>
  </si>
  <si>
    <t>витрати на одного учня</t>
  </si>
  <si>
    <t>Забезпечити надання допомоги дітям-сиротам та дітям, позбавленим батьківського піклування, яким виповнюється 18 років</t>
  </si>
  <si>
    <t>середньорічна кількість одержувачів допомоги</t>
  </si>
  <si>
    <t>журнал обліку</t>
  </si>
  <si>
    <t>середній розмір допомоги</t>
  </si>
  <si>
    <t>грн.</t>
  </si>
  <si>
    <t>Забезпечити надання якісних послуг з централізованого господарського обслуговування</t>
  </si>
  <si>
    <t xml:space="preserve">кількість груп централізованого господарського обслуговування </t>
  </si>
  <si>
    <t>кількість установ, які обслуговуються групами централізованого господарського обслуговування</t>
  </si>
  <si>
    <t>кількість договорів, звітів та інших облікових паперів</t>
  </si>
  <si>
    <t>журнал реестрації</t>
  </si>
  <si>
    <t>кількість установ, які обслуговує один працівник (10  осіб)</t>
  </si>
  <si>
    <t xml:space="preserve">кількість договорів, звітів та інших облікових паперів, які обслуговує один працівник (спеціаліст 8 осіб.) 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</si>
  <si>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</si>
  <si>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 xml:space="preserve">кількість централізованих бухгалтерій </t>
  </si>
  <si>
    <t>кількість закладів, які обслуговує централізована бухгалтерія</t>
  </si>
  <si>
    <t>кількість особових рахунків</t>
  </si>
  <si>
    <t>кількість складених звітів працівниками бухгалтерії</t>
  </si>
  <si>
    <t>кількість рахунків бухгалтерського обліку, платіжних та інших облікових паперів</t>
  </si>
  <si>
    <t>кількість установ, які обслуговує один працівник</t>
  </si>
  <si>
    <t>кількість особових рахунків, які обслуговує один працівник (відділ заробітної плати - 4 чол.)</t>
  </si>
  <si>
    <t xml:space="preserve">кількість рахунків бухгалтерського обліку, платіжних та інших облікових паперів,  які обслуговує один працівник </t>
  </si>
  <si>
    <t>Забезпечити належну методичну роботу в установах освіти</t>
  </si>
  <si>
    <t>Звіт Форма -3</t>
  </si>
  <si>
    <t>%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</si>
  <si>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</si>
  <si>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</si>
  <si>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кількість дітей, яким надані послуги з оздоровлення</t>
  </si>
  <si>
    <t>кількість придбаних путівок на оздоровлення дітей</t>
  </si>
  <si>
    <t>середні витрати на оздоровлення однієї дитини</t>
  </si>
  <si>
    <t xml:space="preserve">середня вартість однієї путівки на оздоровлення </t>
  </si>
  <si>
    <t>динаміка:    кількість дітей, охоплених заходами з оздоровлення, порівняно з минулим роком</t>
  </si>
  <si>
    <t>питома вага дітей, охоплених оздоровленням, у загальній кількості дітей у регіоні</t>
  </si>
  <si>
    <t>кількість закладів (за напрямами діяльності гуртків та місцем розташування)</t>
  </si>
  <si>
    <t>Звіт І-ПЗ (освіта)</t>
  </si>
  <si>
    <t xml:space="preserve">Всього середньорічне число ставок/ штатних одиниць, у т.ч.: </t>
  </si>
  <si>
    <t xml:space="preserve"> педагогічного персоналу</t>
  </si>
  <si>
    <t xml:space="preserve">адмінтерсонал , за умовами оплати віднесених до педагогічного персоналу </t>
  </si>
  <si>
    <t xml:space="preserve"> спеціалістів</t>
  </si>
  <si>
    <t xml:space="preserve"> робітників</t>
  </si>
  <si>
    <t>всього - середньорічне число ставок (штатних одиниць, жінок/чоловіків)</t>
  </si>
  <si>
    <t>у т.ч. за напрямами діяльності гуртків</t>
  </si>
  <si>
    <t>науково-технічним</t>
  </si>
  <si>
    <t>еколого - натуралістичним</t>
  </si>
  <si>
    <t>туристсько - краєзнавчим</t>
  </si>
  <si>
    <t>фізкультурно-спортивним або спортивним</t>
  </si>
  <si>
    <t>художньо-естетичним</t>
  </si>
  <si>
    <t xml:space="preserve"> військово-патріотичним</t>
  </si>
  <si>
    <t>соціально-реабілітаційним</t>
  </si>
  <si>
    <t xml:space="preserve"> гуманітарним</t>
  </si>
  <si>
    <t xml:space="preserve">кількість гуртків за напрямами діяльності </t>
  </si>
  <si>
    <t>гуманітарним</t>
  </si>
  <si>
    <t>кількість заходів з позашкільної роботи</t>
  </si>
  <si>
    <t>кількість дітей (хлопців/дівчат), залучених у заходах</t>
  </si>
  <si>
    <t>середні витрати на 1 дитину (хлопця/дівчину), ут.ч.</t>
  </si>
  <si>
    <t>Середні випрати на 1 захід позашкільної роботи</t>
  </si>
  <si>
    <t>відсоток дітей (хлопців/дівчат), охоплених позашкільною освітою, за напрямами діяльності гуртків</t>
  </si>
  <si>
    <t>військово-патріотичним</t>
  </si>
  <si>
    <t>відсоток дітей (хлопців/дівчат), які отримали нагороди за напрямами діяльності гуртків</t>
  </si>
  <si>
    <t>розрахунковий показник: к-ть дітей, які отримали нагороди/к-ть дітей, охоплених позашкільною освітою</t>
  </si>
  <si>
    <t>0960</t>
  </si>
  <si>
    <t>бібліотечно-бібліографічний</t>
  </si>
  <si>
    <t>розрахунковий показник:   к-ть діто-днів/ к-ть учнів</t>
  </si>
  <si>
    <t>журнал обліку відвідування</t>
  </si>
  <si>
    <t>Звіт   Форма -3</t>
  </si>
  <si>
    <t xml:space="preserve">  (підпис)</t>
  </si>
  <si>
    <t>розрахунковий показник: к-ть дітей, які отримують позашкільну освіту/загальна к-ть дітей         (хлопця/дівчину)</t>
  </si>
  <si>
    <t>розрахунковий показник: к-ть дітей, які отримують позашкільну освіту/загальна к-ть дітей   (хлопця/дівчину)</t>
  </si>
  <si>
    <t xml:space="preserve">                                                                                                                                                                 </t>
  </si>
  <si>
    <t xml:space="preserve"> (підпис)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</si>
  <si>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</si>
  <si>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</t>
  </si>
  <si>
    <t>Наказ Міністерства фінансів України від 26.08.2014  № 836</t>
  </si>
  <si>
    <t>.0600000</t>
  </si>
  <si>
    <t>.0610000</t>
  </si>
  <si>
    <t>.0613140</t>
  </si>
  <si>
    <t>.0611090</t>
  </si>
  <si>
    <t>(у редакції наказу Міністерства фінансів України</t>
  </si>
  <si>
    <t xml:space="preserve">            (КПКВК МБ)     (КФКВК)                                                                    (найменування бюджетної програми)</t>
  </si>
  <si>
    <t>Затверджено у паспорті бюджетної програми</t>
  </si>
  <si>
    <t>усього</t>
  </si>
  <si>
    <t>(грн.)</t>
  </si>
  <si>
    <t>Видатки (надані кредити) на реалізацію місцевих / регіональних програм, які виконуються в межах бюджетної програми:</t>
  </si>
  <si>
    <t xml:space="preserve">Найменування місцевої / регіональної програми </t>
  </si>
  <si>
    <t>Усього</t>
  </si>
  <si>
    <t>Результативні показники бюджетної програми та аналіз їх виконання:</t>
  </si>
  <si>
    <t>Фактичні результативні показники, досягнуті за рахунок касових видатків (наданих кредитів)</t>
  </si>
  <si>
    <t xml:space="preserve">Затверджено у паспорті бюджетної програми </t>
  </si>
  <si>
    <t>Районна комплексна соціальна програма оздоровлення та відпочинку дітей Олександрійського району на 2018-2022 роки</t>
  </si>
  <si>
    <t>Затрат</t>
  </si>
  <si>
    <t>Продукту</t>
  </si>
  <si>
    <t>Ефективності</t>
  </si>
  <si>
    <t>Якості</t>
  </si>
  <si>
    <t xml:space="preserve">            (КПКВК МБ)     (КФКВК)                                                             (найменування бюджетної програми)</t>
  </si>
  <si>
    <t>середньорічна кількість дітей (хлопців/дівчат), які отримують позашкільну освіту</t>
  </si>
  <si>
    <t xml:space="preserve">            (КПКВК МБ)     (КФКВК)                                                                                (найменування бюджетної програми)</t>
  </si>
  <si>
    <t>1.1</t>
  </si>
  <si>
    <t>1.2</t>
  </si>
  <si>
    <t>1.3</t>
  </si>
  <si>
    <t>2.1</t>
  </si>
  <si>
    <t>2.2</t>
  </si>
  <si>
    <t>2.3</t>
  </si>
  <si>
    <t>2.4</t>
  </si>
  <si>
    <t xml:space="preserve">            (КПКВК МБ)     (КФКВК)                                                                              (найменування бюджетної програми)</t>
  </si>
  <si>
    <t xml:space="preserve">            (КПКВК МБ)     (КФКВК)                                                                                     (найменування бюджетної програми)</t>
  </si>
  <si>
    <t>.0611161</t>
  </si>
  <si>
    <t>.0611162</t>
  </si>
  <si>
    <t>Забезпечення діяльності інших закладів у сфері освіти</t>
  </si>
  <si>
    <t>Інші програми та заходи у сфері освіти</t>
  </si>
  <si>
    <t>Звіт                                                         Форма -3</t>
  </si>
  <si>
    <t xml:space="preserve">Забезпечення навчальних закладів сучасними технічними засобами навчання </t>
  </si>
  <si>
    <t xml:space="preserve">середня вартість одного придбаного технічного засобу навчання </t>
  </si>
  <si>
    <t>розрахунковий показник:                            к-ть установ / к-ть працівників (10)</t>
  </si>
  <si>
    <t>розрахунковий показник:                            к-ть договорів / к-ть працівників (8)</t>
  </si>
  <si>
    <r>
      <rPr>
        <b/>
        <sz val="10"/>
        <rFont val="Times New Roman"/>
        <family val="1"/>
      </rPr>
      <t>Пояснення щодо причин розбіжностей між затвердженими та досягнутими результативними показниками:</t>
    </r>
    <r>
      <rPr>
        <sz val="10"/>
        <rFont val="Times New Roman"/>
        <family val="1"/>
      </rPr>
      <t xml:space="preserve">                         </t>
    </r>
  </si>
  <si>
    <t xml:space="preserve">Пояснення щодо причин розбіжностей між затвердженими та досягнутими результативними показниками                                      </t>
  </si>
  <si>
    <t xml:space="preserve">розрахунковий показник:                               видатки / к-ть учнів </t>
  </si>
  <si>
    <t xml:space="preserve">розрахунковий показник:                 видатки/к-ть дітей  </t>
  </si>
  <si>
    <t>Створення належних умов для діяльності працівників та функціонування закладів освіти</t>
  </si>
  <si>
    <t>Організація харчування в закладах освіти</t>
  </si>
  <si>
    <t>Надання соціальної допомоги</t>
  </si>
  <si>
    <t>Забезпечення належного функціонування закладу освіти</t>
  </si>
  <si>
    <t>Придбання предметів та обладнання довгострокового користування</t>
  </si>
  <si>
    <t>1</t>
  </si>
  <si>
    <t>2</t>
  </si>
  <si>
    <t>3</t>
  </si>
  <si>
    <t>3.1</t>
  </si>
  <si>
    <t>3.2</t>
  </si>
  <si>
    <t>3.3</t>
  </si>
  <si>
    <t>4</t>
  </si>
  <si>
    <t>4.1</t>
  </si>
  <si>
    <t>4.2</t>
  </si>
  <si>
    <t>4.3</t>
  </si>
  <si>
    <t>4.4</t>
  </si>
  <si>
    <t>розрахунковий показник:                                                                              к-ть особових рахунків /к-ть працівників відділу заробітної плати (4)</t>
  </si>
  <si>
    <t>розрахунковий показник:                                                                                к-ть рахунків / к-ть працівників (17)</t>
  </si>
  <si>
    <t>розрахунковий показник:                                                                                          к-ть установ / к-ть працівників (17)</t>
  </si>
  <si>
    <t>Програма розвитку освіти в Олександрійському районі на 2016-2020 роки</t>
  </si>
  <si>
    <t>Придбання путівок на оздоровлення та забезпечення відпочинку дітей, які потребують особливої соціальної уваги та підтримки</t>
  </si>
  <si>
    <t>Програма рзвитку освіти в Олександрійському районі на 2016-2020 роки</t>
  </si>
  <si>
    <t>середні витрати на 1-го учня</t>
  </si>
  <si>
    <t xml:space="preserve">розрахунковий показник:  обсяг видатків/ к-ть учнів </t>
  </si>
  <si>
    <r>
      <t xml:space="preserve">Пояснення щодо причин розбіжностей між затвердженими та досягнутими результативними показниками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Касові видатки спеціального фонду кошторису перевищують планові показники, у зв'язку із збільшенням власних надходжень бюджетних установ                             </t>
    </r>
  </si>
  <si>
    <t>Показник</t>
  </si>
  <si>
    <t>від 29 грудня 2018 року №1209)</t>
  </si>
  <si>
    <t>про виконання паспорта бюджетної програми місцевого бюджету на 2019 рік</t>
  </si>
  <si>
    <t xml:space="preserve">            </t>
  </si>
  <si>
    <t>0600000</t>
  </si>
  <si>
    <t>0610000</t>
  </si>
  <si>
    <t>0611020</t>
  </si>
  <si>
    <t>(КФКВК)</t>
  </si>
  <si>
    <t>Ціль державної політики</t>
  </si>
  <si>
    <t>Завдання</t>
  </si>
  <si>
    <t>Створення та забезпечення комплексу умов для ефективного розвитку вітчизняної освіти, орієнтованої на формування конкурентоспроможного людського потенціалу.</t>
  </si>
  <si>
    <t>Забезпечення надання послуг з повної загальної середньої освіти в денних закладах загальної середньої освіти</t>
  </si>
  <si>
    <t>Забезпечити надання відповідних послуг денними закладами загальної середньої освіти</t>
  </si>
  <si>
    <t>Цілі державної політики, на досягнення яких спрямовано реалізацію бюджетної програми</t>
  </si>
  <si>
    <t>N з/п</t>
  </si>
  <si>
    <t>Мета бюджетної програми</t>
  </si>
  <si>
    <t>Завдання бюджетної програми</t>
  </si>
  <si>
    <t>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</si>
  <si>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</si>
  <si>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 xml:space="preserve">Касові видатки (надані кредити з бюджету) </t>
  </si>
  <si>
    <t>Проведення капітального ремонту приміщень</t>
  </si>
  <si>
    <t>8.</t>
  </si>
  <si>
    <t>Видатки (надані кредити з бюджету) на реалізацію місцевих / регіональних програм, які виконуються в межах бюджетної програми:</t>
  </si>
  <si>
    <t>Касові видатки (надані кредити з бюджету)</t>
  </si>
  <si>
    <t>9.</t>
  </si>
  <si>
    <t>Фактичні результативні показники, досягнуті за рахунок касових видатків (наданих кредитів з бюджету)</t>
  </si>
  <si>
    <r>
      <rPr>
        <b/>
        <sz val="10"/>
        <rFont val="Times New Roman"/>
        <family val="1"/>
      </rPr>
      <t>Пояснення щодо причин розбіжностей між затвердженими та досягнутими результативними показниками: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зменшення кількості днів відвідування дітей у зв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 xml:space="preserve">язку із хворобами, карантином та іншими причинами                                                                                                </t>
    </r>
  </si>
  <si>
    <t>Т. Павук</t>
  </si>
  <si>
    <t>Д. Мосійчук</t>
  </si>
  <si>
    <t>10.</t>
  </si>
  <si>
    <t>Узагальнений висновок про виконання бюджетної програми.</t>
  </si>
  <si>
    <t xml:space="preserve">              (КПКВК МБ)                                                       </t>
  </si>
  <si>
    <t>(найменування бюджетної програми)</t>
  </si>
  <si>
    <t>(код)</t>
  </si>
  <si>
    <t>Задоволення потреб дівчат і хлопців у сфері позашкільної освіти з урахуванням їх віку та місця проживання</t>
  </si>
  <si>
    <t>Забезпечити рівні можливості дівчатам і хлопцям в сфері отримання позашкільної освіти</t>
  </si>
  <si>
    <r>
      <rPr>
        <b/>
        <sz val="10"/>
        <rFont val="Times New Roman"/>
        <family val="1"/>
      </rPr>
      <t>Пояснення щодо причин відхилення між касовими видатками (наданими кредитами) та затвердженими у паспорті бюджетної програми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По  загального фонду - економія коштів на виплату заробітної плати виникла в зв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язку із тим, що надбавка педагогічним працівникам виплачена не по максимальному граничному показнику, винагорода за сумлінну працю виплачена не у 100% розмірі; не використані кошти на оплату енергоносіїв, у зв"язку із ефективним використанням енергоносіїв.</t>
    </r>
  </si>
  <si>
    <r>
      <rPr>
        <b/>
        <sz val="10"/>
        <rFont val="Times New Roman"/>
        <family val="1"/>
      </rPr>
      <t>Пояснення щодо причин відхилення між касовими видатками (наданими кредитами) та затвердженими у паспорті бюджетної програми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По  загального фонду - економія коштів на виплату заробітної плати виникла в зв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язку із тим, що надбавка педагогічним працівникам виплачена не по максимальному граничному показнику, винагорода за сумлінну працю виплачена не у 100% розмірі; не використана субвенція сільських та селищних рад; на оплату харчування, енергоносіїв кошти не використані, у зв"язку із недофінрнсуванням та відшкодування енергоносіїв орендарями. По спеціальному фнду кошторису залишились не використаними кошти по бюджету розвитку, по власним надходженням бюджетних установ надійшло благодійної допомоги в натуральному вигляді на суму 733417,55 грн. та в грошах 30000 грн.</t>
    </r>
  </si>
  <si>
    <t>хлопці</t>
  </si>
  <si>
    <t>дівчата</t>
  </si>
  <si>
    <r>
      <rPr>
        <b/>
        <sz val="10"/>
        <rFont val="Times New Roman"/>
        <family val="1"/>
      </rPr>
      <t xml:space="preserve">Пояснення щодо причин розбіжностей між затвердженими та досягнутими результативними показниками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зменшилась кількість дітей, які отримують позашкільну освіту; змінилась кількість гуртків за напрямками роботи; зменшилась кількість заходів та кількість дітей, які приймають в них участь.                                  </t>
    </r>
  </si>
  <si>
    <t xml:space="preserve">розрахунковий показник:  видатки/к-ть дітей </t>
  </si>
  <si>
    <t xml:space="preserve">розрахунковий показник:  видатки/к-ть гуртків </t>
  </si>
  <si>
    <t xml:space="preserve">розрахунковий показник:                                                                                видатки на 1 гурток *к-ть гуртків/к-ть дітей в гуртку   </t>
  </si>
  <si>
    <t xml:space="preserve">розрахунковий показник:    видатки /к-ть заходів    </t>
  </si>
  <si>
    <r>
      <rPr>
        <b/>
        <sz val="10"/>
        <rFont val="Times New Roman"/>
        <family val="1"/>
      </rPr>
      <t xml:space="preserve">Пояснення щодо причин розбіжностей між затвердженими та досягнутими результативними показниками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збільшились витрати на одну дитину та на проведення одного заходу, у зв"язку із зменшенням кількості дітей, які отримують позашкільну освіту та кількості проведених заходів</t>
    </r>
  </si>
  <si>
    <t xml:space="preserve">Т. Павук </t>
  </si>
  <si>
    <r>
      <rPr>
        <b/>
        <sz val="10"/>
        <rFont val="Times New Roman"/>
        <family val="1"/>
      </rPr>
      <t>Аналіз стану виконання результативних показників:</t>
    </r>
    <r>
      <rPr>
        <sz val="10"/>
        <rFont val="Times New Roman"/>
        <family val="1"/>
      </rPr>
      <t xml:space="preserve">  Управління бюджетними коштами у 2019 році виконувалось в межах бюджетних повноважень із забезпеченням ефективного, раціонального, цільового та економного використання бюджетних коштів, економним споживанням енергоносіїв. Результативні показники виконані.</t>
    </r>
  </si>
  <si>
    <r>
      <rPr>
        <b/>
        <sz val="10"/>
        <rFont val="Times New Roman"/>
        <family val="1"/>
      </rPr>
      <t xml:space="preserve">Аналіз стану виконання результативних показників: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Управління бюджетними коштами у 2019 році виконувалось в межах бюджетних повноважень із забезпеченням ефективного, цільового та економічного використання бюджетних коштів. </t>
    </r>
  </si>
  <si>
    <r>
      <rPr>
        <b/>
        <sz val="10"/>
        <rFont val="Times New Roman"/>
        <family val="1"/>
      </rPr>
      <t xml:space="preserve">Пояснення щодо причин розбіжностей між затвердженими та досягнутими результативними показниками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зменшився відсоток охоплення дітей різними формами позашкільної освіти, у зв"язку із зменшенням кількості дітей, які отримують позашкільну освіту.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</si>
  <si>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Забезпечення диверсифікації джерел фінансування шкіл на засадах поєднання надходжень з державного та місцевих бюджетів, приватних коштів;людського потенціалу.</t>
  </si>
  <si>
    <t>Запровадження прозорих механізмів використання школами державних та недержавних фінансових надходжень.</t>
  </si>
  <si>
    <t xml:space="preserve">Мета бюджетної програми </t>
  </si>
  <si>
    <t xml:space="preserve">Забезпечення діяльності інших закладів у сфері освіти </t>
  </si>
  <si>
    <t>4.</t>
  </si>
  <si>
    <t>Завдання бюджетної програми:</t>
  </si>
  <si>
    <t>Видатки (надані кредити з бюджету) та напрями використання бюджетних коштів за бюджетною програмою:</t>
  </si>
  <si>
    <r>
      <t xml:space="preserve">Пояснення щодо причин відхилення між касовими видатками (наданими кредитами) та затвердженими у паспорті бюджетної програми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>По  загального фонду - економія коштів на виплату заробітної плати виникла в зв'язку із тим, що надбавка педагогічним працівникам виплачена не по максимальному граничному показнику; не використані кошти на поточний ремонт приміщення, оплату енергоносіїв та навчання відповідальних осіб. по спеціальному фонду кошторису не використані кошти на оплату послуг.</t>
    </r>
  </si>
  <si>
    <t>Звіт               Форма -3</t>
  </si>
  <si>
    <t xml:space="preserve">Пояснення щодо причин розбіжностей між затвердженими та досягнутими результативними показниками           </t>
  </si>
  <si>
    <t xml:space="preserve">розрахунковий показник:                                (к-ть учнів на початок року х 8 + к-ть учнів на 01.09.19 р. х 4) / 12 міс.  </t>
  </si>
  <si>
    <t>кількість проведених заходів (семінарів, засідань методичних формувань, конкурсів, навчань, тематичних вивчень, консультацій)</t>
  </si>
  <si>
    <t xml:space="preserve">розрахунковий показник:                               видатки  / к-ть заходів </t>
  </si>
  <si>
    <t>динаміка кількості заходів до минулого року</t>
  </si>
  <si>
    <t>розрахунковий показник:                                к-ть заходів (669) /к-ть заходів попереднього року (669)*100-100</t>
  </si>
  <si>
    <t xml:space="preserve">Пояснення щодо причин розбіжностей між затвердженими та досягнутими результативними показниками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</si>
  <si>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0"/>
        <rFont val="Times New Roman"/>
        <family val="1"/>
      </rPr>
      <t xml:space="preserve">Аналіз стану виконання результативних показників: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Управління бюджетними коштами у 2018 році виконувалось в межах бюджетних повноважень із забезпеченням ефективного, раціонального, цільового та економічного використання бюджетних коштів.                                                                           </t>
    </r>
  </si>
  <si>
    <t>витрати на проведення одного заходу</t>
  </si>
  <si>
    <t>Реалізація програм та заходів у сфері освіти</t>
  </si>
  <si>
    <t xml:space="preserve">Забезпечення навчальних закладів сучасними технічними засобами навчання з природничо-математичних і технологічних дисциплин </t>
  </si>
  <si>
    <r>
      <t xml:space="preserve">Пояснення щодо причин розбіжностей між затвердженими та досягнутими результативними показниками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2 дитини - сироти, яким випрвнилось 18 років не отримали матеріальну допомогу в розмірі 1810 грн., у зв"язку з тим, що не ненадали підтверджуючі документи                          </t>
    </r>
  </si>
  <si>
    <t xml:space="preserve">рішення Олександрійської районної ради від 06.03.2019 р. №445  "Про внесення змін до рішення районної ради від 12 грудня 2018 року № 410 «Про районний бюджет на 2019 рік»"                                                                                                                                                                </t>
  </si>
  <si>
    <t>обсяг видатків на забезпечення закладів загальної середньої освіти засобами навчання та обладнанням для кабінетів природничо-математичних предметів</t>
  </si>
  <si>
    <t>кількість придбаних технічних засобів навчання для оснащення закладів загальної середньої освіти (мультимедійне обладнання: інтерактивна дошка, проектор, ноутбук) для 2-х шкіл</t>
  </si>
  <si>
    <t>розрахунковий показник:                                                                                           обсяг видатків/к-ть придбаних технічних засобів навчання (148370/6)</t>
  </si>
  <si>
    <t>забезпеченність технічними засобами навчання (мультимедійне обладнання)</t>
  </si>
  <si>
    <t>розрахунковий показник:                 кількість придбаного обладнання/потреба в технічних засобах навчання  (6/6)*100</t>
  </si>
  <si>
    <r>
      <rPr>
        <b/>
        <sz val="10"/>
        <rFont val="Times New Roman"/>
        <family val="1"/>
      </rPr>
      <t xml:space="preserve">Аналіз стану виконання результативних показників: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Управління бюджетними коштами у 2019 році виконувалось в межах бюджетних повноважень із забезпеченням ефективного, раціонального, цільового та економічного використання бюджетних коштів.                                                                           </t>
    </r>
  </si>
  <si>
    <r>
      <t xml:space="preserve">Пояснення щодо причин відхилення між касовими видатками (наданими кредитами) та затвердженими у паспорті бюджетної програми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2 дитини - сироти, яким виповнилось 18 років не отримали матеріальної допомоги в розмірі 1810 грн., у зв"язку з відсутністю документів </t>
    </r>
  </si>
  <si>
    <t>Цілі державної політики, на досягнення яких спрямована реалізація бюджетної програми</t>
  </si>
  <si>
    <t>Забезпечення діяльності інклюзивно - ресурсних центрів</t>
  </si>
  <si>
    <t>.0611170</t>
  </si>
  <si>
    <t>Цілі державної політики</t>
  </si>
  <si>
    <t>Забезпечення права дітей з особливими освітніми потребами віком від 2 до 8 років на здобуття дошкільної та загальної середньої освіти, надання психолого - педагогічних, корекційно - розвиткових послуг та забезпечення їх системного кваліфікованого супроводу.</t>
  </si>
  <si>
    <t>Забезпечити надання якісних послуг інклюзивно - ресурсними центрами</t>
  </si>
  <si>
    <t>Забезпечити надання якісних послуг по Інклюзивно - ресурсному центру</t>
  </si>
  <si>
    <t>кількість установ</t>
  </si>
  <si>
    <t>кількість кабінетів інклюзивно-ресурсних центрів</t>
  </si>
  <si>
    <t xml:space="preserve">кількість дітей, які мають особливі освітні потреби </t>
  </si>
  <si>
    <t>середні витрати на забезпечення діяльності одного кабінету інклюзивно-ресурсного центру</t>
  </si>
  <si>
    <t>розрахунковий показник:                                                                            видатки на оснащення кабінетів (757910+2177037) / к-ть кабінетів (5)</t>
  </si>
  <si>
    <t>розрахунковий показник:                                                                                видатки на оснащення кабінету (757910+2177037) / к-ть дітей (534)</t>
  </si>
  <si>
    <t>середні витрати  на одну дитину, яка має особливі освітні потреби</t>
  </si>
  <si>
    <t>1.4</t>
  </si>
  <si>
    <t>Якості:</t>
  </si>
  <si>
    <t>рівень забезпечення кабінетами інклюзивно - ресурсного центру</t>
  </si>
  <si>
    <t>розрахунковий показник:                                                                             кількість кабінетів інклюзивно-ресурсних центрів /кількісна потреба в кабінетах інклюзивно-ресурсних центрів   (5/8)*100</t>
  </si>
  <si>
    <r>
      <rPr>
        <b/>
        <sz val="10"/>
        <rFont val="Times New Roman"/>
        <family val="1"/>
      </rPr>
      <t xml:space="preserve">Аналіз стану виконання результативних показників:  </t>
    </r>
    <r>
      <rPr>
        <sz val="10"/>
        <rFont val="Times New Roman"/>
        <family val="1"/>
      </rPr>
      <t xml:space="preserve">   Управління бюджетними коштами у 2019 році виконувалось в межах бюджетних повноважень із забезпеченням ефективного, раціонального, цільового та економного використання бюджетних коштів, економним споживанням енергоносіїв. Результативні показники виконані.                                                                          </t>
    </r>
  </si>
  <si>
    <t>Бюджетна програма за КПКВК МБ 0611090 "Надання позашкільної освіти закладами позашкільної освіти, заходи із позашкільної роботи з дітьми" виконана на 99,7%.</t>
  </si>
  <si>
    <t>Бюджетна програма за КПКВК МБ 0611020 "Надання загальної середньої освіти закладами загальної середньої освіти (у тому числі з дошкільними підрозділами (відділеннями, групами))" виконана на 96,1%.</t>
  </si>
  <si>
    <t>Бюджетна програма за КПКВК МБ 0611161 "Забезпечення діяльності інших закладів у сфері освіти" виконана на 99,7%.</t>
  </si>
  <si>
    <t>Бюджетна програма за КПКВК МБ 0611162 "Інші програми та заходи у сфері освіти" виконана на 87,2%.</t>
  </si>
  <si>
    <t>Бюджетна програма за КПКВК МБ 0611170 "Забезпечення діяльності інклюзивно - ресурсних центрів" виконана на 23,5%</t>
  </si>
  <si>
    <t>Забезпечення оздоровлення та відпочинку дітей, які потребують особливої соціальної уваги та підтримки</t>
  </si>
  <si>
    <t>Органiзацiя та забезпечення оздоровлення та вiдпочинку дiтей, якi потребують особливої соцiальної уваги та пiдтримки</t>
  </si>
  <si>
    <t>кількість заходів з оздоровлення</t>
  </si>
  <si>
    <t>од.</t>
  </si>
  <si>
    <t>розрахунковий показник:  витрати на оздоровлення/к-ть дітей    186360/28</t>
  </si>
  <si>
    <t>розрахунковий показник:  витрати на оздоровлення/к-ть путівок            186360/28</t>
  </si>
  <si>
    <t>розрахунковий показник: к-ть дітей пточного року (28)/к-ть дітей минулого року (32)*100-100</t>
  </si>
  <si>
    <t>розрахунковий показник: к-ть оздоровлених дітей (28) /к-ть дітей у регіоні (3921)*100</t>
  </si>
  <si>
    <r>
      <rPr>
        <b/>
        <sz val="10"/>
        <rFont val="Times New Roman"/>
        <family val="1"/>
      </rPr>
      <t>Аналіз стану виконання результативних показників: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середня вартість путівки та кількість оздоровлених дітей залились на рівні запланованих, всі бажаючі діти - сироти та діти , позбавлені батьківського піклування оздоровились в санаторії "Дружба"                                                                                                                                                                              </t>
    </r>
  </si>
  <si>
    <t>Бюджетна програма за КПКВК МБ 0613140 "Оздоровлення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катастрофи)" виконана на 95,1%</t>
  </si>
  <si>
    <r>
      <t xml:space="preserve">Пояснення щодо причин відхилення між касовими видатками (наданими кредитами) та затвердженими у паспорті бюджетної програми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зменшилась вартість путівок на оздоровлення дітей - сиріт та дітей, позбавлених батьківського піклування  в санаторії "Дружба"         </t>
    </r>
  </si>
  <si>
    <r>
      <t xml:space="preserve">Пояснення щодо причин розбіжностей між затвердженими та досягнутими результативними показниками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зменшилась вартість путівок на оздоровлення дітей - сиріт та дітей, позбавлених батьківського піклування  в санаторії "Дружба"         </t>
    </r>
  </si>
  <si>
    <r>
      <t xml:space="preserve">Пояснення щодо причин відхилення між касовими видатками (наданими кредитами) та затвердженими у паспорті бюджетної програми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на виплату заробітної плати кошти використані не в повному обсязі, тому, що протягом року було 5 вакантних посад, не повністю використані кошти на оплату оренди приміщення та оплату енергоносіїв (зміна фактичної адреси здійснення діяльності ), залишились не використані кошти на придбання автобусу.</t>
    </r>
  </si>
  <si>
    <r>
      <t xml:space="preserve">Пояснення щодо причин розбіжностей між затвердженими та досягнутими результативними показниками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зменшення кількості дітей, які пройшли обстеження в інклюзивно - ресурсному центрі проти плану, зменшення видатків на забезпечення діяльності одного кабінету центру, збільшення видатків на одну дитину, яка має особливі освітні потреби                          </t>
    </r>
  </si>
  <si>
    <r>
      <rPr>
        <b/>
        <sz val="10"/>
        <rFont val="Times New Roman"/>
        <family val="1"/>
      </rPr>
      <t>Пояснення щодо причин розбіжностей між затвердженими та досягнутими результативними показниками: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середні витрати на одного учня зменшені проти поланових показників на 2436 по загальному фонду кошторису , у зв"язку із виконанням плану на 94% , тому зменшились середні витрати на одного учня                                                                                                                                                                                   </t>
    </r>
  </si>
  <si>
    <t>Надання загальної середньої освіти загальноосвітніми навчальними закладами (в т.ч. школою дитячим-садком, інтернатом при школі), спеціалізованими школами, ліцеями, гімназіями, колегіумами</t>
  </si>
  <si>
    <t xml:space="preserve">Начальник відділу освіти </t>
  </si>
  <si>
    <t>Олександрійської районної державної адміністрації Кіровоградської області</t>
  </si>
  <si>
    <t>Надання позашкільної освіти позашкільними закладами освіти, заходи із позашкільної роботи з дітьми</t>
  </si>
  <si>
    <t>Начальник відділу освіти Олександрійської районної державної адміністрації Кіровоградської області</t>
  </si>
  <si>
    <t>дослідницько-експериментальним</t>
  </si>
  <si>
    <t>Головний спеціаліст відділу освіти Олександрійської районної державної адміністрації Кіровоградської області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</si>
</sst>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0.0000"/>
    <numFmt numFmtId="203" formatCode="0.00000"/>
    <numFmt numFmtId="204" formatCode="[$-FC19]d\ mmmm\ yyyy\ &quot;г.&quot;"/>
    <numFmt numFmtId="205" formatCode="0.000000"/>
    <numFmt numFmtId="206" formatCode="0.0000000"/>
    <numFmt numFmtId="207" formatCode="#,##0.0"/>
  </numFmts>
  <fonts count="78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name val="Calibri"/>
      <family val="2"/>
    </font>
    <font>
      <b/>
      <sz val="9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06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00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00" fontId="5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00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" fontId="5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5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9" fillId="0" borderId="11" xfId="0" applyFont="1" applyBorder="1" applyAlignment="1">
      <alignment horizontal="left"/>
    </xf>
    <xf numFmtId="0" fontId="14" fillId="0" borderId="0" xfId="0" applyFont="1" applyAlignment="1">
      <alignment/>
    </xf>
    <xf numFmtId="49" fontId="10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1" fontId="67" fillId="0" borderId="1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vertical="center"/>
    </xf>
    <xf numFmtId="1" fontId="67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200" fontId="67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200" fontId="5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" fontId="67" fillId="0" borderId="15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67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200" fontId="5" fillId="0" borderId="15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200" fontId="13" fillId="0" borderId="10" xfId="0" applyNumberFormat="1" applyFont="1" applyBorder="1" applyAlignment="1">
      <alignment horizontal="center" vertical="center" wrapText="1"/>
    </xf>
    <xf numFmtId="200" fontId="0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200" fontId="5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" fontId="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1" fillId="0" borderId="0" xfId="0" applyFont="1" applyAlignment="1">
      <alignment vertical="center" wrapText="1"/>
    </xf>
    <xf numFmtId="0" fontId="71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left" vertical="center" wrapText="1"/>
    </xf>
    <xf numFmtId="0" fontId="73" fillId="0" borderId="0" xfId="0" applyFont="1" applyAlignment="1">
      <alignment vertical="center"/>
    </xf>
    <xf numFmtId="2" fontId="10" fillId="0" borderId="12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74" fillId="0" borderId="11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7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2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201" fontId="16" fillId="0" borderId="0" xfId="0" applyNumberFormat="1" applyFont="1" applyBorder="1" applyAlignment="1">
      <alignment horizontal="left" vertical="center" wrapText="1"/>
    </xf>
    <xf numFmtId="201" fontId="2" fillId="0" borderId="0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3" fontId="9" fillId="0" borderId="12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0" fontId="76" fillId="0" borderId="10" xfId="0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" fontId="2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21" fillId="0" borderId="1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1" fontId="21" fillId="0" borderId="15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" fontId="5" fillId="0" borderId="1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200" fontId="5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201" fontId="2" fillId="0" borderId="0" xfId="0" applyNumberFormat="1" applyFont="1" applyBorder="1" applyAlignment="1">
      <alignment vertical="center" wrapText="1"/>
    </xf>
    <xf numFmtId="201" fontId="5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201" fontId="10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201" fontId="13" fillId="0" borderId="0" xfId="0" applyNumberFormat="1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8" xfId="0" applyFont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200" fontId="5" fillId="0" borderId="13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77" fillId="0" borderId="10" xfId="0" applyFont="1" applyBorder="1" applyAlignment="1">
      <alignment vertical="center"/>
    </xf>
    <xf numFmtId="1" fontId="18" fillId="0" borderId="1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18" fillId="0" borderId="0" xfId="0" applyFont="1" applyBorder="1" applyAlignment="1">
      <alignment vertical="center"/>
    </xf>
    <xf numFmtId="2" fontId="1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1" fontId="1" fillId="0" borderId="10" xfId="0" applyNumberFormat="1" applyFont="1" applyBorder="1" applyAlignment="1">
      <alignment horizontal="center" vertical="top" wrapText="1"/>
    </xf>
    <xf numFmtId="1" fontId="14" fillId="0" borderId="10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" fontId="21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left" wrapText="1"/>
    </xf>
    <xf numFmtId="0" fontId="10" fillId="0" borderId="15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14" fillId="0" borderId="15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19" xfId="0" applyFont="1" applyBorder="1" applyAlignment="1">
      <alignment horizontal="left" wrapText="1"/>
    </xf>
    <xf numFmtId="0" fontId="0" fillId="0" borderId="13" xfId="0" applyFont="1" applyBorder="1" applyAlignment="1">
      <alignment wrapText="1"/>
    </xf>
    <xf numFmtId="0" fontId="14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201" fontId="10" fillId="0" borderId="24" xfId="0" applyNumberFormat="1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/>
    </xf>
    <xf numFmtId="0" fontId="2" fillId="0" borderId="2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73" fillId="0" borderId="0" xfId="0" applyFont="1" applyAlignment="1">
      <alignment vertical="center" wrapText="1"/>
    </xf>
    <xf numFmtId="0" fontId="7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5" fillId="0" borderId="10" xfId="0" applyNumberFormat="1" applyFont="1" applyBorder="1" applyAlignment="1">
      <alignment horizontal="left" vertical="center" wrapText="1"/>
    </xf>
    <xf numFmtId="201" fontId="16" fillId="0" borderId="24" xfId="0" applyNumberFormat="1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7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/>
    </xf>
    <xf numFmtId="0" fontId="1" fillId="0" borderId="15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73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26" xfId="0" applyBorder="1" applyAlignment="1">
      <alignment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 vertical="top" wrapText="1"/>
    </xf>
    <xf numFmtId="0" fontId="18" fillId="0" borderId="10" xfId="0" applyFont="1" applyBorder="1" applyAlignment="1">
      <alignment wrapText="1"/>
    </xf>
    <xf numFmtId="0" fontId="73" fillId="0" borderId="15" xfId="0" applyFont="1" applyBorder="1" applyAlignment="1">
      <alignment horizontal="left" vertical="center" wrapText="1"/>
    </xf>
    <xf numFmtId="0" fontId="73" fillId="0" borderId="19" xfId="0" applyFont="1" applyBorder="1" applyAlignment="1">
      <alignment horizontal="left" vertical="center" wrapText="1"/>
    </xf>
    <xf numFmtId="0" fontId="73" fillId="0" borderId="13" xfId="0" applyFont="1" applyBorder="1" applyAlignment="1">
      <alignment horizontal="left" vertical="center" wrapText="1"/>
    </xf>
    <xf numFmtId="0" fontId="0" fillId="0" borderId="19" xfId="0" applyBorder="1" applyAlignment="1">
      <alignment horizontal="left" wrapText="1"/>
    </xf>
    <xf numFmtId="0" fontId="0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CC"/>
  </sheetPr>
  <dimension ref="A1:T80"/>
  <sheetViews>
    <sheetView tabSelected="1" zoomScalePageLayoutView="0" workbookViewId="0" topLeftCell="A1">
      <selection activeCell="A7" sqref="A7:N7"/>
    </sheetView>
  </sheetViews>
  <sheetFormatPr defaultColWidth="9.140625" defaultRowHeight="12.75"/>
  <cols>
    <col min="1" max="1" width="4.7109375" style="0" customWidth="1"/>
    <col min="2" max="5" width="10.7109375" style="0" customWidth="1"/>
    <col min="6" max="6" width="18.8515625" style="0" customWidth="1"/>
    <col min="7" max="14" width="10.7109375" style="0" customWidth="1"/>
    <col min="15" max="15" width="12.57421875" style="0" customWidth="1"/>
    <col min="16" max="21" width="10.7109375" style="0" customWidth="1"/>
  </cols>
  <sheetData>
    <row r="1" spans="1:18" ht="12.75">
      <c r="A1" s="1"/>
      <c r="K1" s="4"/>
      <c r="L1" s="328" t="s">
        <v>10</v>
      </c>
      <c r="M1" s="328"/>
      <c r="Q1" s="6"/>
      <c r="R1" s="6"/>
    </row>
    <row r="2" spans="1:18" ht="12.75">
      <c r="A2" s="1"/>
      <c r="K2" s="5"/>
      <c r="L2" s="49" t="s">
        <v>124</v>
      </c>
      <c r="M2" s="49"/>
      <c r="Q2" s="6"/>
      <c r="R2" s="6"/>
    </row>
    <row r="3" spans="1:20" ht="12.75">
      <c r="A3" s="1"/>
      <c r="K3" s="5"/>
      <c r="L3" s="49" t="s">
        <v>129</v>
      </c>
      <c r="M3" s="49"/>
      <c r="Q3" s="6"/>
      <c r="R3" s="6"/>
      <c r="S3" s="6"/>
      <c r="T3" s="6"/>
    </row>
    <row r="4" spans="1:14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196</v>
      </c>
      <c r="M4" s="3"/>
      <c r="N4" s="3"/>
    </row>
    <row r="5" spans="1:14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6" ht="15.75">
      <c r="A6" s="329" t="s">
        <v>33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12"/>
      <c r="P6" s="12"/>
    </row>
    <row r="7" spans="1:16" ht="14.25" customHeight="1">
      <c r="A7" s="329" t="s">
        <v>197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12"/>
      <c r="P7" s="12"/>
    </row>
    <row r="8" spans="1:16" ht="17.25" customHeight="1">
      <c r="A8" s="22"/>
      <c r="B8" s="22"/>
      <c r="C8" s="22"/>
      <c r="D8" s="22"/>
      <c r="E8" s="22"/>
      <c r="F8" s="23"/>
      <c r="G8" s="24"/>
      <c r="H8" s="24"/>
      <c r="I8" s="24"/>
      <c r="J8" s="24"/>
      <c r="K8" s="23"/>
      <c r="L8" s="22"/>
      <c r="M8" s="22"/>
      <c r="N8" s="22"/>
      <c r="O8" s="12"/>
      <c r="P8" s="12"/>
    </row>
    <row r="9" spans="1:15" ht="18" customHeight="1">
      <c r="A9" s="161" t="s">
        <v>24</v>
      </c>
      <c r="B9" s="142">
        <v>600000</v>
      </c>
      <c r="C9" s="28"/>
      <c r="D9" s="331" t="s">
        <v>39</v>
      </c>
      <c r="E9" s="331"/>
      <c r="F9" s="331"/>
      <c r="G9" s="331"/>
      <c r="H9" s="331"/>
      <c r="I9" s="331"/>
      <c r="J9" s="331"/>
      <c r="K9" s="331"/>
      <c r="L9" s="331"/>
      <c r="M9" s="332"/>
      <c r="N9" s="14"/>
      <c r="O9" s="219"/>
    </row>
    <row r="10" spans="1:14" ht="12.75">
      <c r="A10" s="143" t="s">
        <v>11</v>
      </c>
      <c r="B10" s="143" t="s">
        <v>228</v>
      </c>
      <c r="C10" s="3"/>
      <c r="D10" s="330" t="s">
        <v>26</v>
      </c>
      <c r="E10" s="330"/>
      <c r="F10" s="330"/>
      <c r="G10" s="330"/>
      <c r="H10" s="330"/>
      <c r="I10" s="330"/>
      <c r="J10" s="330"/>
      <c r="K10" s="330"/>
      <c r="L10" s="330"/>
      <c r="M10" s="31"/>
      <c r="N10" s="3"/>
    </row>
    <row r="11" spans="1:14" ht="15" customHeight="1">
      <c r="A11" s="14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5" ht="15.75" customHeight="1">
      <c r="A12" s="143" t="s">
        <v>25</v>
      </c>
      <c r="B12" s="132" t="s">
        <v>126</v>
      </c>
      <c r="C12" s="219"/>
      <c r="D12" s="331" t="s">
        <v>39</v>
      </c>
      <c r="E12" s="331"/>
      <c r="F12" s="331"/>
      <c r="G12" s="331"/>
      <c r="H12" s="331"/>
      <c r="I12" s="331"/>
      <c r="J12" s="331"/>
      <c r="K12" s="331"/>
      <c r="L12" s="331"/>
      <c r="M12" s="332"/>
      <c r="N12" s="14"/>
      <c r="O12" s="219"/>
    </row>
    <row r="13" spans="1:14" ht="12.75">
      <c r="A13" s="143" t="s">
        <v>12</v>
      </c>
      <c r="B13" s="143" t="s">
        <v>228</v>
      </c>
      <c r="C13" s="3"/>
      <c r="D13" s="330" t="s">
        <v>27</v>
      </c>
      <c r="E13" s="330"/>
      <c r="F13" s="330"/>
      <c r="G13" s="330"/>
      <c r="H13" s="330"/>
      <c r="I13" s="330"/>
      <c r="J13" s="330"/>
      <c r="K13" s="330"/>
      <c r="L13" s="330"/>
      <c r="M13" s="32"/>
      <c r="N13" s="3"/>
    </row>
    <row r="14" spans="1:14" ht="15" customHeight="1">
      <c r="A14" s="14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5" ht="30.75" customHeight="1">
      <c r="A15" s="63" t="s">
        <v>28</v>
      </c>
      <c r="B15" s="133" t="s">
        <v>127</v>
      </c>
      <c r="C15" s="29" t="s">
        <v>78</v>
      </c>
      <c r="D15" s="333" t="s">
        <v>77</v>
      </c>
      <c r="E15" s="333"/>
      <c r="F15" s="333"/>
      <c r="G15" s="333"/>
      <c r="H15" s="333"/>
      <c r="I15" s="333"/>
      <c r="J15" s="333"/>
      <c r="K15" s="333"/>
      <c r="L15" s="333"/>
      <c r="M15" s="334"/>
      <c r="N15" s="28"/>
      <c r="O15" s="219"/>
    </row>
    <row r="16" spans="1:14" ht="12.75">
      <c r="A16" s="143" t="s">
        <v>155</v>
      </c>
      <c r="B16" s="143" t="s">
        <v>228</v>
      </c>
      <c r="C16" s="143" t="s">
        <v>202</v>
      </c>
      <c r="D16" s="3"/>
      <c r="E16" s="3"/>
      <c r="F16" s="308" t="s">
        <v>227</v>
      </c>
      <c r="G16" s="308"/>
      <c r="H16" s="308"/>
      <c r="I16" s="308"/>
      <c r="J16" s="308"/>
      <c r="K16" s="3"/>
      <c r="L16" s="3"/>
      <c r="M16" s="3"/>
      <c r="N16" s="3"/>
    </row>
    <row r="17" spans="1:14" ht="15" customHeight="1">
      <c r="A17" s="14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3" ht="15" customHeight="1">
      <c r="A18" s="143" t="s">
        <v>249</v>
      </c>
      <c r="B18" s="340" t="s">
        <v>208</v>
      </c>
      <c r="C18" s="340"/>
      <c r="D18" s="340"/>
      <c r="E18" s="340"/>
      <c r="F18" s="340"/>
      <c r="G18" s="340"/>
      <c r="H18" s="340"/>
      <c r="I18" s="340"/>
      <c r="J18" s="268"/>
      <c r="K18" s="268"/>
      <c r="L18" s="268"/>
      <c r="M18" s="268"/>
    </row>
    <row r="19" spans="1:13" ht="12" customHeight="1">
      <c r="A19" s="14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5" ht="30" customHeight="1">
      <c r="A20" s="134" t="s">
        <v>13</v>
      </c>
      <c r="B20" s="316" t="s">
        <v>277</v>
      </c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8"/>
      <c r="O20" s="318"/>
    </row>
    <row r="21" spans="1:15" ht="18.75" customHeight="1">
      <c r="A21" s="19">
        <v>1</v>
      </c>
      <c r="B21" s="322" t="s">
        <v>205</v>
      </c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4"/>
      <c r="O21" s="324"/>
    </row>
    <row r="22" spans="1:14" ht="12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5" ht="15" customHeight="1">
      <c r="A23" s="63" t="s">
        <v>31</v>
      </c>
      <c r="B23" s="220" t="s">
        <v>247</v>
      </c>
      <c r="C23" s="221"/>
      <c r="D23" s="221"/>
      <c r="E23" s="319" t="s">
        <v>298</v>
      </c>
      <c r="F23" s="319"/>
      <c r="G23" s="319"/>
      <c r="H23" s="319"/>
      <c r="I23" s="319"/>
      <c r="J23" s="319"/>
      <c r="K23" s="319"/>
      <c r="L23" s="319"/>
      <c r="M23" s="320"/>
      <c r="N23" s="320"/>
      <c r="O23" s="219"/>
    </row>
    <row r="24" spans="1:14" ht="9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3" ht="15" customHeight="1">
      <c r="A25" s="143" t="s">
        <v>37</v>
      </c>
      <c r="B25" s="312" t="s">
        <v>250</v>
      </c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</row>
    <row r="26" spans="1:12" ht="11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6" ht="27" customHeight="1">
      <c r="A27" s="8" t="s">
        <v>13</v>
      </c>
      <c r="B27" s="321" t="s">
        <v>204</v>
      </c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72"/>
    </row>
    <row r="28" spans="1:16" ht="20.25" customHeight="1">
      <c r="A28" s="8">
        <v>1</v>
      </c>
      <c r="B28" s="322" t="s">
        <v>299</v>
      </c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269"/>
    </row>
    <row r="29" spans="1:14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6" ht="15" customHeight="1">
      <c r="A30" s="222" t="s">
        <v>38</v>
      </c>
      <c r="B30" s="282" t="s">
        <v>251</v>
      </c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11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K31" s="6"/>
      <c r="L31" s="3"/>
      <c r="M31" s="91" t="s">
        <v>133</v>
      </c>
      <c r="N31" s="161"/>
    </row>
    <row r="32" spans="1:15" s="73" customFormat="1" ht="27.75" customHeight="1">
      <c r="A32" s="293" t="s">
        <v>13</v>
      </c>
      <c r="B32" s="342" t="s">
        <v>213</v>
      </c>
      <c r="C32" s="343"/>
      <c r="D32" s="343"/>
      <c r="E32" s="343"/>
      <c r="F32" s="343"/>
      <c r="G32" s="325" t="s">
        <v>131</v>
      </c>
      <c r="H32" s="326"/>
      <c r="I32" s="327"/>
      <c r="J32" s="325" t="s">
        <v>35</v>
      </c>
      <c r="K32" s="326"/>
      <c r="L32" s="327"/>
      <c r="M32" s="325" t="s">
        <v>34</v>
      </c>
      <c r="N32" s="326"/>
      <c r="O32" s="327"/>
    </row>
    <row r="33" spans="1:15" s="73" customFormat="1" ht="27.75" customHeight="1">
      <c r="A33" s="341"/>
      <c r="B33" s="344"/>
      <c r="C33" s="345"/>
      <c r="D33" s="345"/>
      <c r="E33" s="345"/>
      <c r="F33" s="345"/>
      <c r="G33" s="8" t="s">
        <v>14</v>
      </c>
      <c r="H33" s="8" t="s">
        <v>15</v>
      </c>
      <c r="I33" s="67" t="s">
        <v>132</v>
      </c>
      <c r="J33" s="57" t="s">
        <v>14</v>
      </c>
      <c r="K33" s="57" t="s">
        <v>15</v>
      </c>
      <c r="L33" s="66" t="s">
        <v>132</v>
      </c>
      <c r="M33" s="8" t="s">
        <v>14</v>
      </c>
      <c r="N33" s="8" t="s">
        <v>15</v>
      </c>
      <c r="O33" s="67" t="s">
        <v>132</v>
      </c>
    </row>
    <row r="34" spans="1:15" ht="13.5" customHeight="1">
      <c r="A34" s="271">
        <v>1</v>
      </c>
      <c r="B34" s="335">
        <v>2</v>
      </c>
      <c r="C34" s="335"/>
      <c r="D34" s="335"/>
      <c r="E34" s="335"/>
      <c r="F34" s="335"/>
      <c r="G34" s="110">
        <v>3</v>
      </c>
      <c r="H34" s="110">
        <v>4</v>
      </c>
      <c r="I34" s="110">
        <v>5</v>
      </c>
      <c r="J34" s="110">
        <v>6</v>
      </c>
      <c r="K34" s="110">
        <v>7</v>
      </c>
      <c r="L34" s="110">
        <v>8</v>
      </c>
      <c r="M34" s="111">
        <v>9</v>
      </c>
      <c r="N34" s="111">
        <v>10</v>
      </c>
      <c r="O34" s="111">
        <v>11</v>
      </c>
    </row>
    <row r="35" spans="1:15" s="73" customFormat="1" ht="27.75" customHeight="1">
      <c r="A35" s="18">
        <v>1</v>
      </c>
      <c r="B35" s="287" t="s">
        <v>190</v>
      </c>
      <c r="C35" s="288"/>
      <c r="D35" s="288"/>
      <c r="E35" s="288"/>
      <c r="F35" s="346"/>
      <c r="G35" s="37">
        <v>186360</v>
      </c>
      <c r="H35" s="37"/>
      <c r="I35" s="37">
        <f>SUM(G35:H35)</f>
        <v>186360</v>
      </c>
      <c r="J35" s="36">
        <v>177311.4</v>
      </c>
      <c r="K35" s="36"/>
      <c r="L35" s="36">
        <f>SUM(J35:K35)</f>
        <v>177311.4</v>
      </c>
      <c r="M35" s="36">
        <f>J35-G35</f>
        <v>-9048.600000000006</v>
      </c>
      <c r="N35" s="36">
        <f>K35-H35</f>
        <v>0</v>
      </c>
      <c r="O35" s="36">
        <f>L35-I35</f>
        <v>-9048.600000000006</v>
      </c>
    </row>
    <row r="36" spans="1:15" s="73" customFormat="1" ht="19.5" customHeight="1">
      <c r="A36" s="240"/>
      <c r="B36" s="336" t="s">
        <v>29</v>
      </c>
      <c r="C36" s="337"/>
      <c r="D36" s="337"/>
      <c r="E36" s="337"/>
      <c r="F36" s="338"/>
      <c r="G36" s="122">
        <f aca="true" t="shared" si="0" ref="G36:O36">SUM(G35)</f>
        <v>186360</v>
      </c>
      <c r="H36" s="122">
        <f t="shared" si="0"/>
        <v>0</v>
      </c>
      <c r="I36" s="122">
        <f t="shared" si="0"/>
        <v>186360</v>
      </c>
      <c r="J36" s="168">
        <f t="shared" si="0"/>
        <v>177311.4</v>
      </c>
      <c r="K36" s="168">
        <f t="shared" si="0"/>
        <v>0</v>
      </c>
      <c r="L36" s="168">
        <f t="shared" si="0"/>
        <v>177311.4</v>
      </c>
      <c r="M36" s="168">
        <f t="shared" si="0"/>
        <v>-9048.600000000006</v>
      </c>
      <c r="N36" s="168">
        <f t="shared" si="0"/>
        <v>0</v>
      </c>
      <c r="O36" s="168">
        <f t="shared" si="0"/>
        <v>-9048.600000000006</v>
      </c>
    </row>
    <row r="37" spans="1:15" ht="25.5" customHeight="1">
      <c r="A37" s="339" t="s">
        <v>308</v>
      </c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</row>
    <row r="38" spans="1:14" ht="15" customHeight="1">
      <c r="A38" s="3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6.5" customHeight="1">
      <c r="A39" s="143" t="s">
        <v>216</v>
      </c>
      <c r="B39" s="282" t="s">
        <v>134</v>
      </c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</row>
    <row r="40" spans="1:16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91" t="s">
        <v>133</v>
      </c>
      <c r="O40" s="6"/>
      <c r="P40" s="6"/>
    </row>
    <row r="41" spans="1:15" s="64" customFormat="1" ht="30" customHeight="1">
      <c r="A41" s="309" t="s">
        <v>13</v>
      </c>
      <c r="B41" s="309" t="s">
        <v>135</v>
      </c>
      <c r="C41" s="309"/>
      <c r="D41" s="309"/>
      <c r="E41" s="309"/>
      <c r="F41" s="309"/>
      <c r="G41" s="309" t="s">
        <v>44</v>
      </c>
      <c r="H41" s="309"/>
      <c r="I41" s="309"/>
      <c r="J41" s="309" t="s">
        <v>36</v>
      </c>
      <c r="K41" s="309"/>
      <c r="L41" s="309"/>
      <c r="M41" s="310" t="s">
        <v>34</v>
      </c>
      <c r="N41" s="310"/>
      <c r="O41" s="310"/>
    </row>
    <row r="42" spans="1:15" s="64" customFormat="1" ht="30" customHeight="1">
      <c r="A42" s="309"/>
      <c r="B42" s="309"/>
      <c r="C42" s="309"/>
      <c r="D42" s="309"/>
      <c r="E42" s="309"/>
      <c r="F42" s="309"/>
      <c r="G42" s="8" t="s">
        <v>16</v>
      </c>
      <c r="H42" s="8" t="s">
        <v>15</v>
      </c>
      <c r="I42" s="66" t="s">
        <v>132</v>
      </c>
      <c r="J42" s="8" t="s">
        <v>16</v>
      </c>
      <c r="K42" s="8" t="s">
        <v>15</v>
      </c>
      <c r="L42" s="66" t="s">
        <v>132</v>
      </c>
      <c r="M42" s="8" t="s">
        <v>16</v>
      </c>
      <c r="N42" s="8" t="s">
        <v>15</v>
      </c>
      <c r="O42" s="67" t="s">
        <v>132</v>
      </c>
    </row>
    <row r="43" spans="1:15" ht="12.75">
      <c r="A43" s="272">
        <v>1</v>
      </c>
      <c r="B43" s="347"/>
      <c r="C43" s="347"/>
      <c r="D43" s="347"/>
      <c r="E43" s="347"/>
      <c r="F43" s="348"/>
      <c r="G43" s="111">
        <v>2</v>
      </c>
      <c r="H43" s="111">
        <v>3</v>
      </c>
      <c r="I43" s="111">
        <v>4</v>
      </c>
      <c r="J43" s="111">
        <v>5</v>
      </c>
      <c r="K43" s="111">
        <v>6</v>
      </c>
      <c r="L43" s="111">
        <v>7</v>
      </c>
      <c r="M43" s="111">
        <v>8</v>
      </c>
      <c r="N43" s="111">
        <v>9</v>
      </c>
      <c r="O43" s="111">
        <v>10</v>
      </c>
    </row>
    <row r="44" spans="1:15" ht="27.75" customHeight="1">
      <c r="A44" s="130">
        <v>1</v>
      </c>
      <c r="B44" s="307" t="s">
        <v>140</v>
      </c>
      <c r="C44" s="307"/>
      <c r="D44" s="307"/>
      <c r="E44" s="307"/>
      <c r="F44" s="307"/>
      <c r="G44" s="37">
        <v>186360</v>
      </c>
      <c r="H44" s="37"/>
      <c r="I44" s="37">
        <f>SUM(G44:H44)</f>
        <v>186360</v>
      </c>
      <c r="J44" s="36">
        <v>177311.4</v>
      </c>
      <c r="K44" s="36"/>
      <c r="L44" s="36">
        <f>SUM(J44:K44)</f>
        <v>177311.4</v>
      </c>
      <c r="M44" s="36">
        <f>J44-G44</f>
        <v>-9048.600000000006</v>
      </c>
      <c r="N44" s="36">
        <f>K44-H44</f>
        <v>0</v>
      </c>
      <c r="O44" s="36">
        <f>L44-I44</f>
        <v>-9048.600000000006</v>
      </c>
    </row>
    <row r="45" spans="1:15" ht="15" customHeight="1" hidden="1">
      <c r="A45" s="7"/>
      <c r="B45" s="7"/>
      <c r="C45" s="7"/>
      <c r="D45" s="7"/>
      <c r="E45" s="7"/>
      <c r="F45" s="239"/>
      <c r="G45" s="273"/>
      <c r="H45" s="273"/>
      <c r="I45" s="274"/>
      <c r="J45" s="36"/>
      <c r="K45" s="36"/>
      <c r="L45" s="270"/>
      <c r="M45" s="36"/>
      <c r="N45" s="36"/>
      <c r="O45" s="270"/>
    </row>
    <row r="46" spans="1:15" s="77" customFormat="1" ht="21.75" customHeight="1">
      <c r="A46" s="256"/>
      <c r="B46" s="311" t="s">
        <v>29</v>
      </c>
      <c r="C46" s="311"/>
      <c r="D46" s="311"/>
      <c r="E46" s="311"/>
      <c r="F46" s="311"/>
      <c r="G46" s="122">
        <f aca="true" t="shared" si="1" ref="G46:O46">SUM(G44:G45)</f>
        <v>186360</v>
      </c>
      <c r="H46" s="122">
        <f t="shared" si="1"/>
        <v>0</v>
      </c>
      <c r="I46" s="122">
        <f t="shared" si="1"/>
        <v>186360</v>
      </c>
      <c r="J46" s="168">
        <f t="shared" si="1"/>
        <v>177311.4</v>
      </c>
      <c r="K46" s="168">
        <f t="shared" si="1"/>
        <v>0</v>
      </c>
      <c r="L46" s="168">
        <f t="shared" si="1"/>
        <v>177311.4</v>
      </c>
      <c r="M46" s="168">
        <f t="shared" si="1"/>
        <v>-9048.600000000006</v>
      </c>
      <c r="N46" s="168">
        <f t="shared" si="1"/>
        <v>0</v>
      </c>
      <c r="O46" s="168">
        <f t="shared" si="1"/>
        <v>-9048.600000000006</v>
      </c>
    </row>
    <row r="47" spans="1:1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143" t="s">
        <v>219</v>
      </c>
      <c r="B48" s="312" t="s">
        <v>137</v>
      </c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"/>
    </row>
    <row r="49" spans="1:14" ht="7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5" s="64" customFormat="1" ht="39.75" customHeight="1">
      <c r="A50" s="293" t="s">
        <v>13</v>
      </c>
      <c r="B50" s="295" t="s">
        <v>17</v>
      </c>
      <c r="C50" s="296"/>
      <c r="D50" s="297"/>
      <c r="E50" s="293" t="s">
        <v>18</v>
      </c>
      <c r="F50" s="293" t="s">
        <v>19</v>
      </c>
      <c r="G50" s="325" t="s">
        <v>139</v>
      </c>
      <c r="H50" s="326"/>
      <c r="I50" s="327"/>
      <c r="J50" s="325" t="s">
        <v>138</v>
      </c>
      <c r="K50" s="326"/>
      <c r="L50" s="327"/>
      <c r="M50" s="325" t="s">
        <v>34</v>
      </c>
      <c r="N50" s="326"/>
      <c r="O50" s="327"/>
    </row>
    <row r="51" spans="1:15" s="64" customFormat="1" ht="30" customHeight="1">
      <c r="A51" s="294"/>
      <c r="B51" s="298"/>
      <c r="C51" s="299"/>
      <c r="D51" s="300"/>
      <c r="E51" s="294"/>
      <c r="F51" s="341"/>
      <c r="G51" s="8" t="s">
        <v>14</v>
      </c>
      <c r="H51" s="8" t="s">
        <v>15</v>
      </c>
      <c r="I51" s="67" t="s">
        <v>132</v>
      </c>
      <c r="J51" s="8" t="s">
        <v>14</v>
      </c>
      <c r="K51" s="8" t="s">
        <v>15</v>
      </c>
      <c r="L51" s="67" t="s">
        <v>132</v>
      </c>
      <c r="M51" s="8" t="s">
        <v>14</v>
      </c>
      <c r="N51" s="8" t="s">
        <v>15</v>
      </c>
      <c r="O51" s="67" t="s">
        <v>132</v>
      </c>
    </row>
    <row r="52" spans="1:15" ht="12.75">
      <c r="A52" s="111">
        <v>1</v>
      </c>
      <c r="B52" s="301">
        <v>2</v>
      </c>
      <c r="C52" s="302"/>
      <c r="D52" s="303"/>
      <c r="E52" s="111">
        <v>3</v>
      </c>
      <c r="F52" s="246">
        <v>4</v>
      </c>
      <c r="G52" s="111">
        <v>5</v>
      </c>
      <c r="H52" s="111">
        <v>6</v>
      </c>
      <c r="I52" s="111">
        <v>7</v>
      </c>
      <c r="J52" s="111">
        <v>8</v>
      </c>
      <c r="K52" s="111">
        <v>9</v>
      </c>
      <c r="L52" s="111">
        <v>10</v>
      </c>
      <c r="M52" s="111">
        <v>11</v>
      </c>
      <c r="N52" s="111">
        <v>12</v>
      </c>
      <c r="O52" s="111">
        <v>13</v>
      </c>
    </row>
    <row r="53" spans="1:15" s="73" customFormat="1" ht="17.25" customHeight="1">
      <c r="A53" s="67">
        <v>1</v>
      </c>
      <c r="B53" s="304" t="s">
        <v>142</v>
      </c>
      <c r="C53" s="305"/>
      <c r="D53" s="306"/>
      <c r="E53" s="40"/>
      <c r="F53" s="26"/>
      <c r="G53" s="47"/>
      <c r="H53" s="47"/>
      <c r="I53" s="47"/>
      <c r="J53" s="8"/>
      <c r="K53" s="8"/>
      <c r="L53" s="8"/>
      <c r="M53" s="8"/>
      <c r="N53" s="46"/>
      <c r="O53" s="46"/>
    </row>
    <row r="54" spans="1:15" s="73" customFormat="1" ht="27.75" customHeight="1">
      <c r="A54" s="67"/>
      <c r="B54" s="307" t="s">
        <v>79</v>
      </c>
      <c r="C54" s="307"/>
      <c r="D54" s="307"/>
      <c r="E54" s="8" t="s">
        <v>30</v>
      </c>
      <c r="F54" s="26" t="s">
        <v>55</v>
      </c>
      <c r="G54" s="19">
        <v>28</v>
      </c>
      <c r="H54" s="19"/>
      <c r="I54" s="19">
        <f>SUM(G54:H54)</f>
        <v>28</v>
      </c>
      <c r="J54" s="19">
        <v>28</v>
      </c>
      <c r="K54" s="19"/>
      <c r="L54" s="19">
        <f>SUM(J54:K54)</f>
        <v>28</v>
      </c>
      <c r="M54" s="37">
        <f aca="true" t="shared" si="2" ref="M54:O56">J54-G54</f>
        <v>0</v>
      </c>
      <c r="N54" s="37">
        <f t="shared" si="2"/>
        <v>0</v>
      </c>
      <c r="O54" s="37">
        <f t="shared" si="2"/>
        <v>0</v>
      </c>
    </row>
    <row r="55" spans="1:15" s="73" customFormat="1" ht="30" customHeight="1">
      <c r="A55" s="26"/>
      <c r="B55" s="307" t="s">
        <v>80</v>
      </c>
      <c r="C55" s="307"/>
      <c r="D55" s="307"/>
      <c r="E55" s="8" t="s">
        <v>30</v>
      </c>
      <c r="F55" s="26" t="s">
        <v>55</v>
      </c>
      <c r="G55" s="19">
        <v>28</v>
      </c>
      <c r="H55" s="19"/>
      <c r="I55" s="37">
        <f>SUM(G55:H55)</f>
        <v>28</v>
      </c>
      <c r="J55" s="19">
        <v>28</v>
      </c>
      <c r="K55" s="19"/>
      <c r="L55" s="37">
        <f>SUM(J55:K55)</f>
        <v>28</v>
      </c>
      <c r="M55" s="37">
        <f t="shared" si="2"/>
        <v>0</v>
      </c>
      <c r="N55" s="37">
        <f t="shared" si="2"/>
        <v>0</v>
      </c>
      <c r="O55" s="37">
        <f t="shared" si="2"/>
        <v>0</v>
      </c>
    </row>
    <row r="56" spans="1:15" s="73" customFormat="1" ht="17.25" customHeight="1">
      <c r="A56" s="26"/>
      <c r="B56" s="307" t="s">
        <v>300</v>
      </c>
      <c r="C56" s="307"/>
      <c r="D56" s="307"/>
      <c r="E56" s="18" t="s">
        <v>301</v>
      </c>
      <c r="F56" s="26" t="s">
        <v>55</v>
      </c>
      <c r="G56" s="19">
        <v>0</v>
      </c>
      <c r="H56" s="19"/>
      <c r="I56" s="123">
        <f>SUM(G56:H56)</f>
        <v>0</v>
      </c>
      <c r="J56" s="19">
        <v>0</v>
      </c>
      <c r="K56" s="19"/>
      <c r="L56" s="123">
        <f>SUM(J56:K56)</f>
        <v>0</v>
      </c>
      <c r="M56" s="37">
        <f t="shared" si="2"/>
        <v>0</v>
      </c>
      <c r="N56" s="37">
        <f t="shared" si="2"/>
        <v>0</v>
      </c>
      <c r="O56" s="37">
        <f t="shared" si="2"/>
        <v>0</v>
      </c>
    </row>
    <row r="57" spans="1:17" s="73" customFormat="1" ht="15.75" customHeight="1">
      <c r="A57" s="285" t="s">
        <v>45</v>
      </c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176"/>
      <c r="Q57" s="176"/>
    </row>
    <row r="58" spans="1:15" s="73" customFormat="1" ht="17.25" customHeight="1">
      <c r="A58" s="69">
        <v>2</v>
      </c>
      <c r="B58" s="290" t="s">
        <v>143</v>
      </c>
      <c r="C58" s="291"/>
      <c r="D58" s="292"/>
      <c r="E58" s="41"/>
      <c r="F58" s="213"/>
      <c r="G58" s="30"/>
      <c r="H58" s="30"/>
      <c r="I58" s="30"/>
      <c r="J58" s="30"/>
      <c r="K58" s="30"/>
      <c r="L58" s="30"/>
      <c r="M58" s="30"/>
      <c r="N58" s="90"/>
      <c r="O58" s="90"/>
    </row>
    <row r="59" spans="1:15" s="73" customFormat="1" ht="47.25" customHeight="1">
      <c r="A59" s="26"/>
      <c r="B59" s="287" t="s">
        <v>81</v>
      </c>
      <c r="C59" s="313"/>
      <c r="D59" s="314"/>
      <c r="E59" s="18" t="s">
        <v>57</v>
      </c>
      <c r="F59" s="275" t="s">
        <v>302</v>
      </c>
      <c r="G59" s="36">
        <f>G46/G55</f>
        <v>6655.714285714285</v>
      </c>
      <c r="H59" s="36"/>
      <c r="I59" s="36">
        <f>SUM(G59:H59)</f>
        <v>6655.714285714285</v>
      </c>
      <c r="J59" s="36">
        <f>J46/J54</f>
        <v>6332.55</v>
      </c>
      <c r="K59" s="36"/>
      <c r="L59" s="36">
        <f>SUM(J59:K59)</f>
        <v>6332.55</v>
      </c>
      <c r="M59" s="20">
        <f>J59-G59</f>
        <v>-323.16428571428514</v>
      </c>
      <c r="N59" s="125"/>
      <c r="O59" s="20">
        <f>SUM(M59:N59)</f>
        <v>-323.16428571428514</v>
      </c>
    </row>
    <row r="60" spans="1:15" s="73" customFormat="1" ht="61.5" customHeight="1">
      <c r="A60" s="26"/>
      <c r="B60" s="287" t="s">
        <v>82</v>
      </c>
      <c r="C60" s="313"/>
      <c r="D60" s="314"/>
      <c r="E60" s="18" t="s">
        <v>57</v>
      </c>
      <c r="F60" s="275" t="s">
        <v>303</v>
      </c>
      <c r="G60" s="36">
        <f>G46/G54</f>
        <v>6655.714285714285</v>
      </c>
      <c r="H60" s="20"/>
      <c r="I60" s="36">
        <f>SUM(G60:H60)</f>
        <v>6655.714285714285</v>
      </c>
      <c r="J60" s="36">
        <f>J46/J55</f>
        <v>6332.55</v>
      </c>
      <c r="K60" s="36"/>
      <c r="L60" s="36">
        <f>SUM(J60:K60)</f>
        <v>6332.55</v>
      </c>
      <c r="M60" s="20">
        <f>J60-G60</f>
        <v>-323.16428571428514</v>
      </c>
      <c r="N60" s="125"/>
      <c r="O60" s="20">
        <f>SUM(M60:N60)</f>
        <v>-323.16428571428514</v>
      </c>
    </row>
    <row r="61" spans="1:17" s="73" customFormat="1" ht="29.25" customHeight="1">
      <c r="A61" s="283" t="s">
        <v>309</v>
      </c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176"/>
      <c r="Q61" s="176"/>
    </row>
    <row r="62" spans="1:15" s="73" customFormat="1" ht="17.25" customHeight="1">
      <c r="A62" s="69">
        <v>3</v>
      </c>
      <c r="B62" s="315" t="s">
        <v>144</v>
      </c>
      <c r="C62" s="291"/>
      <c r="D62" s="292"/>
      <c r="E62" s="18"/>
      <c r="F62" s="213"/>
      <c r="G62" s="19"/>
      <c r="H62" s="19"/>
      <c r="I62" s="19"/>
      <c r="J62" s="19"/>
      <c r="K62" s="19"/>
      <c r="L62" s="19"/>
      <c r="M62" s="19"/>
      <c r="N62" s="90"/>
      <c r="O62" s="90"/>
    </row>
    <row r="63" spans="1:15" ht="69" customHeight="1">
      <c r="A63" s="7"/>
      <c r="B63" s="287" t="s">
        <v>83</v>
      </c>
      <c r="C63" s="291"/>
      <c r="D63" s="292"/>
      <c r="E63" s="18" t="s">
        <v>76</v>
      </c>
      <c r="F63" s="141" t="s">
        <v>304</v>
      </c>
      <c r="G63" s="20">
        <f>G55/32*100-100</f>
        <v>-12.5</v>
      </c>
      <c r="H63" s="37"/>
      <c r="I63" s="20">
        <f>SUM(G63:H63)</f>
        <v>-12.5</v>
      </c>
      <c r="J63" s="20">
        <f>28/32*100-100</f>
        <v>-12.5</v>
      </c>
      <c r="K63" s="20"/>
      <c r="L63" s="20">
        <f>SUM(J63:K63)</f>
        <v>-12.5</v>
      </c>
      <c r="M63" s="37">
        <f>J63-G63</f>
        <v>0</v>
      </c>
      <c r="N63" s="121"/>
      <c r="O63" s="37">
        <f>SUM(M63:N63)</f>
        <v>0</v>
      </c>
    </row>
    <row r="64" spans="1:15" ht="69.75" customHeight="1">
      <c r="A64" s="7"/>
      <c r="B64" s="287" t="s">
        <v>84</v>
      </c>
      <c r="C64" s="291"/>
      <c r="D64" s="292"/>
      <c r="E64" s="18" t="s">
        <v>76</v>
      </c>
      <c r="F64" s="141" t="s">
        <v>305</v>
      </c>
      <c r="G64" s="20">
        <f>28/3921*100</f>
        <v>0.7141035450140271</v>
      </c>
      <c r="H64" s="20"/>
      <c r="I64" s="20">
        <f>SUM(G64:H64)</f>
        <v>0.7141035450140271</v>
      </c>
      <c r="J64" s="20">
        <f>28/3921*100</f>
        <v>0.7141035450140271</v>
      </c>
      <c r="K64" s="37"/>
      <c r="L64" s="20">
        <f>SUM(J64:K64)</f>
        <v>0.7141035450140271</v>
      </c>
      <c r="M64" s="37">
        <f>J64-G64</f>
        <v>0</v>
      </c>
      <c r="N64" s="121"/>
      <c r="O64" s="37">
        <f>SUM(M64:N64)</f>
        <v>0</v>
      </c>
    </row>
    <row r="65" spans="1:17" ht="15" customHeight="1">
      <c r="A65" s="285" t="s">
        <v>45</v>
      </c>
      <c r="B65" s="286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138"/>
      <c r="Q65" s="138"/>
    </row>
    <row r="66" spans="1:17" ht="25.5" customHeight="1">
      <c r="A66" s="287" t="s">
        <v>306</v>
      </c>
      <c r="B66" s="288"/>
      <c r="C66" s="288"/>
      <c r="D66" s="288"/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138"/>
      <c r="Q66" s="138"/>
    </row>
    <row r="67" spans="1:17" ht="12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138"/>
      <c r="Q67" s="138"/>
    </row>
    <row r="68" spans="1:17" ht="14.25" customHeight="1">
      <c r="A68" s="178" t="s">
        <v>224</v>
      </c>
      <c r="B68" s="349" t="s">
        <v>225</v>
      </c>
      <c r="C68" s="34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138"/>
      <c r="Q68" s="138"/>
    </row>
    <row r="69" spans="1:15" ht="32.25" customHeight="1">
      <c r="A69" s="349" t="s">
        <v>307</v>
      </c>
      <c r="B69" s="349"/>
      <c r="C69" s="349"/>
      <c r="D69" s="349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</row>
    <row r="70" spans="1:15" ht="15" customHeight="1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</row>
    <row r="71" spans="1:15" ht="15" customHeight="1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</row>
    <row r="72" spans="1:15" ht="15" customHeight="1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</row>
    <row r="73" spans="1:14" ht="15">
      <c r="A73" s="15" t="s">
        <v>314</v>
      </c>
      <c r="B73" s="15"/>
      <c r="C73" s="15"/>
      <c r="D73" s="15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6" ht="15.75">
      <c r="A74" s="21" t="s">
        <v>315</v>
      </c>
      <c r="B74" s="21"/>
      <c r="C74" s="21"/>
      <c r="D74" s="21"/>
      <c r="E74" s="3"/>
      <c r="F74" s="3"/>
      <c r="G74" s="3"/>
      <c r="H74" s="3"/>
      <c r="I74" s="3"/>
      <c r="J74" s="14"/>
      <c r="K74" s="14"/>
      <c r="L74" s="289" t="s">
        <v>222</v>
      </c>
      <c r="M74" s="289"/>
      <c r="N74" s="289"/>
      <c r="O74" s="3"/>
      <c r="P74" s="3"/>
    </row>
    <row r="75" spans="1:16" ht="12.75">
      <c r="A75" s="3" t="s">
        <v>20</v>
      </c>
      <c r="B75" s="3" t="s">
        <v>23</v>
      </c>
      <c r="C75" s="3"/>
      <c r="D75" s="3"/>
      <c r="E75" s="3"/>
      <c r="F75" s="3"/>
      <c r="G75" s="3"/>
      <c r="H75" s="3"/>
      <c r="I75" s="3"/>
      <c r="J75" s="308" t="s">
        <v>22</v>
      </c>
      <c r="K75" s="308"/>
      <c r="L75" s="308" t="s">
        <v>21</v>
      </c>
      <c r="M75" s="308"/>
      <c r="N75" s="308"/>
      <c r="O75" s="3"/>
      <c r="P75" s="3"/>
    </row>
    <row r="76" spans="1:14" ht="15" customHeight="1">
      <c r="A76" s="15"/>
      <c r="B76" s="15"/>
      <c r="C76" s="15"/>
      <c r="D76" s="15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282" t="s">
        <v>319</v>
      </c>
      <c r="B77" s="282"/>
      <c r="C77" s="282"/>
      <c r="D77" s="282"/>
      <c r="E77" s="282"/>
      <c r="F77" s="282"/>
      <c r="G77" s="3"/>
      <c r="H77" s="3"/>
      <c r="I77" s="3"/>
      <c r="J77" s="3"/>
      <c r="K77" s="3"/>
      <c r="L77" s="3"/>
      <c r="M77" s="3"/>
      <c r="N77" s="3"/>
    </row>
    <row r="78" spans="1:14" ht="15.75">
      <c r="A78" s="282"/>
      <c r="B78" s="282"/>
      <c r="C78" s="282"/>
      <c r="D78" s="282"/>
      <c r="E78" s="282"/>
      <c r="F78" s="282"/>
      <c r="G78" s="3"/>
      <c r="H78" s="3"/>
      <c r="I78" s="3"/>
      <c r="J78" s="14"/>
      <c r="K78" s="14"/>
      <c r="L78" s="289" t="s">
        <v>223</v>
      </c>
      <c r="M78" s="289"/>
      <c r="N78" s="289"/>
    </row>
    <row r="79" spans="1:16" ht="12.75">
      <c r="A79" s="12"/>
      <c r="B79" s="12"/>
      <c r="C79" s="12"/>
      <c r="D79" s="12"/>
      <c r="E79" s="12"/>
      <c r="F79" s="12"/>
      <c r="G79" s="12"/>
      <c r="H79" s="12"/>
      <c r="I79" s="12"/>
      <c r="J79" s="308" t="s">
        <v>22</v>
      </c>
      <c r="K79" s="308"/>
      <c r="L79" s="308" t="s">
        <v>21</v>
      </c>
      <c r="M79" s="308"/>
      <c r="N79" s="308"/>
      <c r="O79" s="3"/>
      <c r="P79" s="3"/>
    </row>
    <row r="80" spans="1:14" ht="7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</sheetData>
  <sheetProtection/>
  <mergeCells count="67">
    <mergeCell ref="B35:F35"/>
    <mergeCell ref="B43:F43"/>
    <mergeCell ref="B68:O68"/>
    <mergeCell ref="A69:O69"/>
    <mergeCell ref="F50:F51"/>
    <mergeCell ref="G50:I50"/>
    <mergeCell ref="J50:L50"/>
    <mergeCell ref="M50:O50"/>
    <mergeCell ref="A57:O57"/>
    <mergeCell ref="A41:A42"/>
    <mergeCell ref="D15:M15"/>
    <mergeCell ref="B54:D54"/>
    <mergeCell ref="B34:F34"/>
    <mergeCell ref="B36:F36"/>
    <mergeCell ref="A37:O37"/>
    <mergeCell ref="B18:I18"/>
    <mergeCell ref="A32:A33"/>
    <mergeCell ref="B32:F33"/>
    <mergeCell ref="J32:L32"/>
    <mergeCell ref="M32:O32"/>
    <mergeCell ref="L1:M1"/>
    <mergeCell ref="A6:N6"/>
    <mergeCell ref="A7:N7"/>
    <mergeCell ref="D10:L10"/>
    <mergeCell ref="D13:L13"/>
    <mergeCell ref="D9:M9"/>
    <mergeCell ref="D12:M12"/>
    <mergeCell ref="F16:J16"/>
    <mergeCell ref="B20:O20"/>
    <mergeCell ref="B41:F42"/>
    <mergeCell ref="E23:N23"/>
    <mergeCell ref="B25:M25"/>
    <mergeCell ref="B27:O27"/>
    <mergeCell ref="B28:O28"/>
    <mergeCell ref="B21:O21"/>
    <mergeCell ref="B30:O30"/>
    <mergeCell ref="G32:I32"/>
    <mergeCell ref="L79:N79"/>
    <mergeCell ref="L75:N75"/>
    <mergeCell ref="J79:K79"/>
    <mergeCell ref="B48:M48"/>
    <mergeCell ref="B59:D59"/>
    <mergeCell ref="B60:D60"/>
    <mergeCell ref="B62:D62"/>
    <mergeCell ref="B63:D63"/>
    <mergeCell ref="B64:D64"/>
    <mergeCell ref="B56:D56"/>
    <mergeCell ref="B39:N39"/>
    <mergeCell ref="J75:K75"/>
    <mergeCell ref="B44:F44"/>
    <mergeCell ref="G41:I41"/>
    <mergeCell ref="J41:L41"/>
    <mergeCell ref="M41:O41"/>
    <mergeCell ref="B46:F46"/>
    <mergeCell ref="A50:A51"/>
    <mergeCell ref="E50:E51"/>
    <mergeCell ref="B50:D51"/>
    <mergeCell ref="B52:D52"/>
    <mergeCell ref="B53:D53"/>
    <mergeCell ref="B55:D55"/>
    <mergeCell ref="A77:F78"/>
    <mergeCell ref="A61:O61"/>
    <mergeCell ref="A65:O65"/>
    <mergeCell ref="A66:O66"/>
    <mergeCell ref="L74:N74"/>
    <mergeCell ref="B58:D58"/>
    <mergeCell ref="L78:N78"/>
  </mergeCells>
  <printOptions horizontalCentered="1"/>
  <pageMargins left="0.1968503937007874" right="0.1968503937007874" top="0.5905511811023623" bottom="0.3937007874015748" header="0.5118110236220472" footer="0"/>
  <pageSetup fitToHeight="3" horizontalDpi="600" verticalDpi="600" orientation="landscape" paperSize="9" scale="8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87"/>
  <sheetViews>
    <sheetView zoomScalePageLayoutView="0" workbookViewId="0" topLeftCell="A61">
      <selection activeCell="B71" sqref="B71:D71"/>
    </sheetView>
  </sheetViews>
  <sheetFormatPr defaultColWidth="9.140625" defaultRowHeight="12.75"/>
  <cols>
    <col min="1" max="1" width="4.7109375" style="0" customWidth="1"/>
    <col min="2" max="3" width="10.7109375" style="0" customWidth="1"/>
    <col min="4" max="4" width="16.421875" style="0" customWidth="1"/>
    <col min="5" max="5" width="10.7109375" style="0" customWidth="1"/>
    <col min="6" max="7" width="11.28125" style="0" customWidth="1"/>
    <col min="8" max="8" width="10.7109375" style="0" customWidth="1"/>
    <col min="9" max="9" width="12.00390625" style="0" customWidth="1"/>
    <col min="10" max="10" width="11.7109375" style="0" customWidth="1"/>
    <col min="11" max="11" width="10.7109375" style="0" customWidth="1"/>
    <col min="12" max="12" width="9.8515625" style="0" customWidth="1"/>
    <col min="13" max="13" width="10.7109375" style="0" customWidth="1"/>
    <col min="14" max="14" width="10.57421875" style="0" customWidth="1"/>
    <col min="15" max="16" width="12.7109375" style="0" customWidth="1"/>
    <col min="17" max="20" width="10.7109375" style="0" customWidth="1"/>
  </cols>
  <sheetData>
    <row r="1" spans="1:19" ht="12.75">
      <c r="A1" s="1"/>
      <c r="L1" s="4"/>
      <c r="M1" s="328" t="s">
        <v>10</v>
      </c>
      <c r="N1" s="328"/>
      <c r="R1" s="6"/>
      <c r="S1" s="6"/>
    </row>
    <row r="2" spans="1:19" ht="12.75">
      <c r="A2" s="1"/>
      <c r="L2" s="5"/>
      <c r="M2" s="49" t="s">
        <v>124</v>
      </c>
      <c r="N2" s="49"/>
      <c r="R2" s="6"/>
      <c r="S2" s="6"/>
    </row>
    <row r="3" spans="1:21" ht="12.75">
      <c r="A3" s="1"/>
      <c r="L3" s="5"/>
      <c r="M3" s="49" t="s">
        <v>129</v>
      </c>
      <c r="N3" s="49"/>
      <c r="R3" s="6"/>
      <c r="S3" s="6"/>
      <c r="T3" s="6"/>
      <c r="U3" s="6"/>
    </row>
    <row r="4" spans="1:15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 t="s">
        <v>196</v>
      </c>
      <c r="N4" s="3"/>
      <c r="O4" s="3"/>
    </row>
    <row r="5" spans="1:14" ht="9" customHeight="1">
      <c r="A5" s="1"/>
      <c r="L5" s="5"/>
      <c r="M5" s="49"/>
      <c r="N5" s="49"/>
    </row>
    <row r="6" spans="1:17" ht="14.25" customHeight="1">
      <c r="A6" s="329" t="s">
        <v>33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12"/>
      <c r="Q6" s="12"/>
    </row>
    <row r="7" spans="1:17" ht="14.25" customHeight="1">
      <c r="A7" s="329" t="s">
        <v>197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12"/>
      <c r="Q7" s="12"/>
    </row>
    <row r="8" spans="1:17" ht="9" customHeight="1">
      <c r="A8" s="22"/>
      <c r="B8" s="22"/>
      <c r="C8" s="22"/>
      <c r="D8" s="22"/>
      <c r="E8" s="22"/>
      <c r="F8" s="23"/>
      <c r="G8" s="23"/>
      <c r="H8" s="24"/>
      <c r="I8" s="24"/>
      <c r="J8" s="24"/>
      <c r="K8" s="24"/>
      <c r="L8" s="23"/>
      <c r="M8" s="22"/>
      <c r="N8" s="22"/>
      <c r="O8" s="22"/>
      <c r="P8" s="12"/>
      <c r="Q8" s="12"/>
    </row>
    <row r="9" spans="1:16" ht="18" customHeight="1">
      <c r="A9" s="161" t="s">
        <v>24</v>
      </c>
      <c r="B9" s="132" t="s">
        <v>125</v>
      </c>
      <c r="C9" s="28"/>
      <c r="D9" s="331" t="s">
        <v>39</v>
      </c>
      <c r="E9" s="331"/>
      <c r="F9" s="331"/>
      <c r="G9" s="331"/>
      <c r="H9" s="331"/>
      <c r="I9" s="331"/>
      <c r="J9" s="331"/>
      <c r="K9" s="331"/>
      <c r="L9" s="331"/>
      <c r="M9" s="331"/>
      <c r="N9" s="332"/>
      <c r="O9" s="14"/>
      <c r="P9" s="219"/>
    </row>
    <row r="10" spans="1:15" ht="12.75">
      <c r="A10" s="143" t="s">
        <v>11</v>
      </c>
      <c r="B10" s="143" t="s">
        <v>228</v>
      </c>
      <c r="C10" s="3"/>
      <c r="D10" s="330" t="s">
        <v>26</v>
      </c>
      <c r="E10" s="330"/>
      <c r="F10" s="330"/>
      <c r="G10" s="330"/>
      <c r="H10" s="330"/>
      <c r="I10" s="330"/>
      <c r="J10" s="330"/>
      <c r="K10" s="330"/>
      <c r="L10" s="330"/>
      <c r="M10" s="330"/>
      <c r="N10" s="31"/>
      <c r="O10" s="3"/>
    </row>
    <row r="11" spans="1:15" ht="9" customHeight="1">
      <c r="A11" s="14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6" ht="16.5" customHeight="1">
      <c r="A12" s="143" t="s">
        <v>25</v>
      </c>
      <c r="B12" s="132" t="s">
        <v>126</v>
      </c>
      <c r="C12" s="219"/>
      <c r="D12" s="85" t="s">
        <v>39</v>
      </c>
      <c r="E12" s="85"/>
      <c r="F12" s="85"/>
      <c r="G12" s="85"/>
      <c r="H12" s="85"/>
      <c r="I12" s="85"/>
      <c r="J12" s="85"/>
      <c r="K12" s="85"/>
      <c r="L12" s="85"/>
      <c r="M12" s="85"/>
      <c r="N12" s="28"/>
      <c r="O12" s="14"/>
      <c r="P12" s="219"/>
    </row>
    <row r="13" spans="1:15" ht="12.75">
      <c r="A13" s="143" t="s">
        <v>12</v>
      </c>
      <c r="B13" s="143" t="s">
        <v>228</v>
      </c>
      <c r="C13" s="3"/>
      <c r="D13" s="330" t="s">
        <v>27</v>
      </c>
      <c r="E13" s="330"/>
      <c r="F13" s="330"/>
      <c r="G13" s="330"/>
      <c r="H13" s="330"/>
      <c r="I13" s="330"/>
      <c r="J13" s="330"/>
      <c r="K13" s="330"/>
      <c r="L13" s="330"/>
      <c r="M13" s="330"/>
      <c r="N13" s="32"/>
      <c r="O13" s="3"/>
    </row>
    <row r="14" spans="1:15" ht="9" customHeight="1">
      <c r="A14" s="14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6" ht="14.25" customHeight="1">
      <c r="A15" s="63" t="s">
        <v>28</v>
      </c>
      <c r="B15" s="133" t="s">
        <v>276</v>
      </c>
      <c r="C15" s="29" t="s">
        <v>50</v>
      </c>
      <c r="D15" s="85" t="s">
        <v>275</v>
      </c>
      <c r="E15" s="85"/>
      <c r="F15" s="85"/>
      <c r="G15" s="85"/>
      <c r="H15" s="85"/>
      <c r="I15" s="85"/>
      <c r="J15" s="85"/>
      <c r="K15" s="85"/>
      <c r="L15" s="85"/>
      <c r="M15" s="85"/>
      <c r="N15" s="28"/>
      <c r="O15" s="28"/>
      <c r="P15" s="219"/>
    </row>
    <row r="16" spans="1:15" ht="12.75">
      <c r="A16" s="143" t="s">
        <v>147</v>
      </c>
      <c r="B16" s="143" t="s">
        <v>228</v>
      </c>
      <c r="C16" s="143" t="s">
        <v>202</v>
      </c>
      <c r="D16" s="3"/>
      <c r="E16" s="3"/>
      <c r="F16" s="308" t="s">
        <v>227</v>
      </c>
      <c r="G16" s="308"/>
      <c r="H16" s="308"/>
      <c r="I16" s="308"/>
      <c r="J16" s="3"/>
      <c r="K16" s="3"/>
      <c r="L16" s="3"/>
      <c r="M16" s="3"/>
      <c r="N16" s="3"/>
      <c r="O16" s="3"/>
    </row>
    <row r="17" spans="1:15" ht="9" customHeight="1">
      <c r="A17" s="14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7.25" customHeight="1">
      <c r="A18" s="143" t="s">
        <v>249</v>
      </c>
      <c r="B18" s="15" t="s">
        <v>274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6" ht="30" customHeight="1">
      <c r="A20" s="134" t="s">
        <v>13</v>
      </c>
      <c r="B20" s="316" t="s">
        <v>277</v>
      </c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8"/>
      <c r="P20" s="318"/>
    </row>
    <row r="21" spans="1:16" ht="17.25" customHeight="1">
      <c r="A21" s="19">
        <v>1</v>
      </c>
      <c r="B21" s="322" t="s">
        <v>205</v>
      </c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4"/>
      <c r="P21" s="324"/>
    </row>
    <row r="22" spans="1:16" ht="17.25" customHeight="1">
      <c r="A22" s="19">
        <v>2</v>
      </c>
      <c r="B22" s="322" t="s">
        <v>245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4"/>
      <c r="P22" s="324"/>
    </row>
    <row r="23" spans="1:16" ht="17.25" customHeight="1">
      <c r="A23" s="19">
        <v>3</v>
      </c>
      <c r="B23" s="322" t="s">
        <v>246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4"/>
      <c r="P23" s="324"/>
    </row>
    <row r="24" spans="1:15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6" ht="30" customHeight="1">
      <c r="A25" s="63" t="s">
        <v>31</v>
      </c>
      <c r="B25" s="220" t="s">
        <v>247</v>
      </c>
      <c r="C25" s="221"/>
      <c r="E25" s="392" t="s">
        <v>278</v>
      </c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</row>
    <row r="26" spans="1:15" ht="9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.75" customHeight="1">
      <c r="A27" s="143" t="s">
        <v>37</v>
      </c>
      <c r="B27" s="312" t="s">
        <v>250</v>
      </c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"/>
    </row>
    <row r="28" spans="1:15" ht="9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6" ht="31.5" customHeight="1">
      <c r="A29" s="134" t="s">
        <v>13</v>
      </c>
      <c r="B29" s="384" t="s">
        <v>204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6"/>
    </row>
    <row r="30" spans="1:16" ht="21" customHeight="1">
      <c r="A30" s="8">
        <v>5</v>
      </c>
      <c r="B30" s="387" t="s">
        <v>279</v>
      </c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9"/>
    </row>
    <row r="31" spans="1:16" ht="15.75" customHeight="1">
      <c r="A31" s="27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</row>
    <row r="32" spans="1:17" ht="15" customHeight="1">
      <c r="A32" s="222" t="s">
        <v>38</v>
      </c>
      <c r="B32" s="282" t="s">
        <v>251</v>
      </c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11"/>
      <c r="Q32" s="11"/>
    </row>
    <row r="33" spans="1:15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91" t="s">
        <v>133</v>
      </c>
      <c r="L33" s="6"/>
      <c r="M33" s="3"/>
      <c r="N33" s="330"/>
      <c r="O33" s="330"/>
    </row>
    <row r="34" spans="1:16" s="64" customFormat="1" ht="30" customHeight="1">
      <c r="A34" s="293" t="s">
        <v>13</v>
      </c>
      <c r="B34" s="342" t="s">
        <v>213</v>
      </c>
      <c r="C34" s="343"/>
      <c r="D34" s="343"/>
      <c r="E34" s="343"/>
      <c r="F34" s="343"/>
      <c r="G34" s="390"/>
      <c r="H34" s="325" t="s">
        <v>131</v>
      </c>
      <c r="I34" s="326"/>
      <c r="J34" s="326"/>
      <c r="K34" s="325" t="s">
        <v>35</v>
      </c>
      <c r="L34" s="326"/>
      <c r="M34" s="327"/>
      <c r="N34" s="325" t="s">
        <v>34</v>
      </c>
      <c r="O34" s="326"/>
      <c r="P34" s="327"/>
    </row>
    <row r="35" spans="1:16" s="64" customFormat="1" ht="30" customHeight="1">
      <c r="A35" s="341"/>
      <c r="B35" s="344"/>
      <c r="C35" s="345"/>
      <c r="D35" s="345"/>
      <c r="E35" s="345"/>
      <c r="F35" s="345"/>
      <c r="G35" s="391"/>
      <c r="H35" s="57" t="s">
        <v>14</v>
      </c>
      <c r="I35" s="57" t="s">
        <v>15</v>
      </c>
      <c r="J35" s="57" t="s">
        <v>132</v>
      </c>
      <c r="K35" s="57" t="s">
        <v>14</v>
      </c>
      <c r="L35" s="57" t="s">
        <v>15</v>
      </c>
      <c r="M35" s="57" t="s">
        <v>132</v>
      </c>
      <c r="N35" s="8" t="s">
        <v>14</v>
      </c>
      <c r="O35" s="8" t="s">
        <v>15</v>
      </c>
      <c r="P35" s="8" t="s">
        <v>132</v>
      </c>
    </row>
    <row r="36" spans="1:16" s="64" customFormat="1" ht="14.25" customHeight="1">
      <c r="A36" s="78">
        <v>1</v>
      </c>
      <c r="B36" s="378">
        <v>2</v>
      </c>
      <c r="C36" s="379"/>
      <c r="D36" s="379"/>
      <c r="E36" s="379"/>
      <c r="F36" s="379"/>
      <c r="G36" s="380"/>
      <c r="H36" s="173">
        <v>3</v>
      </c>
      <c r="I36" s="173">
        <v>4</v>
      </c>
      <c r="J36" s="250">
        <v>5</v>
      </c>
      <c r="K36" s="250">
        <v>6</v>
      </c>
      <c r="L36" s="250">
        <v>7</v>
      </c>
      <c r="M36" s="250">
        <v>8</v>
      </c>
      <c r="N36" s="107">
        <v>9</v>
      </c>
      <c r="O36" s="107">
        <v>10</v>
      </c>
      <c r="P36" s="107">
        <v>11</v>
      </c>
    </row>
    <row r="37" spans="1:16" s="64" customFormat="1" ht="17.25" customHeight="1">
      <c r="A37" s="25">
        <v>1</v>
      </c>
      <c r="B37" s="381" t="s">
        <v>173</v>
      </c>
      <c r="C37" s="382"/>
      <c r="D37" s="382"/>
      <c r="E37" s="382"/>
      <c r="F37" s="382"/>
      <c r="G37" s="383"/>
      <c r="H37" s="38">
        <v>679730</v>
      </c>
      <c r="I37" s="38"/>
      <c r="J37" s="251">
        <f>SUM(H37:I37)</f>
        <v>679730</v>
      </c>
      <c r="K37" s="251">
        <v>612610.1</v>
      </c>
      <c r="L37" s="217"/>
      <c r="M37" s="251">
        <f>SUM(K37:L37)</f>
        <v>612610.1</v>
      </c>
      <c r="N37" s="36">
        <f aca="true" t="shared" si="0" ref="N37:P39">K37-H37</f>
        <v>-67119.90000000002</v>
      </c>
      <c r="O37" s="36">
        <f t="shared" si="0"/>
        <v>0</v>
      </c>
      <c r="P37" s="36">
        <f t="shared" si="0"/>
        <v>-67119.90000000002</v>
      </c>
    </row>
    <row r="38" spans="1:16" ht="32.25" customHeight="1">
      <c r="A38" s="8">
        <v>2</v>
      </c>
      <c r="B38" s="381" t="s">
        <v>170</v>
      </c>
      <c r="C38" s="382"/>
      <c r="D38" s="382"/>
      <c r="E38" s="382"/>
      <c r="F38" s="382"/>
      <c r="G38" s="383"/>
      <c r="H38" s="38">
        <v>78180</v>
      </c>
      <c r="I38" s="38"/>
      <c r="J38" s="251">
        <f>SUM(H38:I38)</f>
        <v>78180</v>
      </c>
      <c r="K38" s="217">
        <v>77929.51</v>
      </c>
      <c r="L38" s="217"/>
      <c r="M38" s="217">
        <f>SUM(K38:L38)</f>
        <v>77929.51</v>
      </c>
      <c r="N38" s="36">
        <f t="shared" si="0"/>
        <v>-250.49000000000524</v>
      </c>
      <c r="O38" s="36">
        <f t="shared" si="0"/>
        <v>0</v>
      </c>
      <c r="P38" s="36">
        <f t="shared" si="0"/>
        <v>-250.49000000000524</v>
      </c>
    </row>
    <row r="39" spans="1:16" s="73" customFormat="1" ht="17.25" customHeight="1">
      <c r="A39" s="8">
        <v>3</v>
      </c>
      <c r="B39" s="381" t="s">
        <v>174</v>
      </c>
      <c r="C39" s="382"/>
      <c r="D39" s="382"/>
      <c r="E39" s="382"/>
      <c r="F39" s="382"/>
      <c r="G39" s="383"/>
      <c r="H39" s="38"/>
      <c r="I39" s="38">
        <v>2177037</v>
      </c>
      <c r="J39" s="36">
        <f>SUM(H39:I39)</f>
        <v>2177037</v>
      </c>
      <c r="K39" s="36"/>
      <c r="L39" s="36"/>
      <c r="M39" s="36">
        <f>SUM(K39:L39)</f>
        <v>0</v>
      </c>
      <c r="N39" s="37">
        <f t="shared" si="0"/>
        <v>0</v>
      </c>
      <c r="O39" s="36">
        <f t="shared" si="0"/>
        <v>-2177037</v>
      </c>
      <c r="P39" s="36">
        <f t="shared" si="0"/>
        <v>-2177037</v>
      </c>
    </row>
    <row r="40" spans="1:16" s="73" customFormat="1" ht="20.25" customHeight="1">
      <c r="A40" s="8"/>
      <c r="B40" s="394" t="s">
        <v>29</v>
      </c>
      <c r="C40" s="395"/>
      <c r="D40" s="395"/>
      <c r="E40" s="395"/>
      <c r="F40" s="395"/>
      <c r="G40" s="396"/>
      <c r="H40" s="253">
        <f aca="true" t="shared" si="1" ref="H40:P40">SUM(H37:H39)</f>
        <v>757910</v>
      </c>
      <c r="I40" s="253">
        <f t="shared" si="1"/>
        <v>2177037</v>
      </c>
      <c r="J40" s="253">
        <f t="shared" si="1"/>
        <v>2934947</v>
      </c>
      <c r="K40" s="253">
        <f t="shared" si="1"/>
        <v>690539.61</v>
      </c>
      <c r="L40" s="252">
        <f t="shared" si="1"/>
        <v>0</v>
      </c>
      <c r="M40" s="253">
        <f t="shared" si="1"/>
        <v>690539.61</v>
      </c>
      <c r="N40" s="253">
        <f t="shared" si="1"/>
        <v>-67370.39000000003</v>
      </c>
      <c r="O40" s="253">
        <f t="shared" si="1"/>
        <v>-2177037</v>
      </c>
      <c r="P40" s="253">
        <f t="shared" si="1"/>
        <v>-2244407.39</v>
      </c>
    </row>
    <row r="41" spans="1:18" ht="41.25" customHeight="1">
      <c r="A41" s="393" t="s">
        <v>310</v>
      </c>
      <c r="B41" s="393"/>
      <c r="C41" s="393"/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242"/>
      <c r="R41" s="242"/>
    </row>
    <row r="42" spans="1:15" ht="9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6.5" customHeight="1">
      <c r="A43" s="143" t="s">
        <v>216</v>
      </c>
      <c r="B43" s="282" t="s">
        <v>217</v>
      </c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</row>
    <row r="44" spans="1:1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91" t="s">
        <v>133</v>
      </c>
      <c r="P44" s="6"/>
    </row>
    <row r="45" spans="1:17" s="64" customFormat="1" ht="30" customHeight="1">
      <c r="A45" s="293" t="s">
        <v>13</v>
      </c>
      <c r="B45" s="309" t="s">
        <v>135</v>
      </c>
      <c r="C45" s="309"/>
      <c r="D45" s="309"/>
      <c r="E45" s="309"/>
      <c r="F45" s="309"/>
      <c r="G45" s="309"/>
      <c r="H45" s="309" t="s">
        <v>44</v>
      </c>
      <c r="I45" s="309"/>
      <c r="J45" s="309"/>
      <c r="K45" s="309" t="s">
        <v>36</v>
      </c>
      <c r="L45" s="309"/>
      <c r="M45" s="309"/>
      <c r="N45" s="310" t="s">
        <v>34</v>
      </c>
      <c r="O45" s="310"/>
      <c r="P45" s="310"/>
      <c r="Q45" s="10"/>
    </row>
    <row r="46" spans="1:17" s="64" customFormat="1" ht="24.75" customHeight="1">
      <c r="A46" s="341"/>
      <c r="B46" s="309"/>
      <c r="C46" s="309"/>
      <c r="D46" s="309"/>
      <c r="E46" s="309"/>
      <c r="F46" s="309"/>
      <c r="G46" s="309"/>
      <c r="H46" s="8" t="s">
        <v>16</v>
      </c>
      <c r="I46" s="8" t="s">
        <v>15</v>
      </c>
      <c r="J46" s="67" t="s">
        <v>132</v>
      </c>
      <c r="K46" s="8" t="s">
        <v>16</v>
      </c>
      <c r="L46" s="8" t="s">
        <v>15</v>
      </c>
      <c r="M46" s="67" t="s">
        <v>132</v>
      </c>
      <c r="N46" s="8" t="s">
        <v>16</v>
      </c>
      <c r="O46" s="8" t="s">
        <v>15</v>
      </c>
      <c r="P46" s="67" t="s">
        <v>132</v>
      </c>
      <c r="Q46" s="10"/>
    </row>
    <row r="47" spans="1:17" ht="12.75">
      <c r="A47" s="157">
        <v>1</v>
      </c>
      <c r="B47" s="373">
        <v>2</v>
      </c>
      <c r="C47" s="374"/>
      <c r="D47" s="374"/>
      <c r="E47" s="374"/>
      <c r="F47" s="374"/>
      <c r="G47" s="375"/>
      <c r="H47" s="157">
        <v>3</v>
      </c>
      <c r="I47" s="157">
        <v>4</v>
      </c>
      <c r="J47" s="157">
        <v>5</v>
      </c>
      <c r="K47" s="157">
        <v>6</v>
      </c>
      <c r="L47" s="157">
        <v>7</v>
      </c>
      <c r="M47" s="157">
        <v>8</v>
      </c>
      <c r="N47" s="157">
        <v>9</v>
      </c>
      <c r="O47" s="157">
        <v>10</v>
      </c>
      <c r="P47" s="157">
        <v>11</v>
      </c>
      <c r="Q47" s="231"/>
    </row>
    <row r="48" spans="1:17" ht="30" customHeight="1">
      <c r="A48" s="237">
        <v>1</v>
      </c>
      <c r="B48" s="381" t="s">
        <v>191</v>
      </c>
      <c r="C48" s="382"/>
      <c r="D48" s="382"/>
      <c r="E48" s="382"/>
      <c r="F48" s="382"/>
      <c r="G48" s="383"/>
      <c r="H48" s="254"/>
      <c r="I48" s="254">
        <v>207600</v>
      </c>
      <c r="J48" s="254">
        <f>SUM(H48:I48)</f>
        <v>207600</v>
      </c>
      <c r="K48" s="254"/>
      <c r="L48" s="254"/>
      <c r="M48" s="254">
        <f>SUM(K48:L48)</f>
        <v>0</v>
      </c>
      <c r="N48" s="254">
        <f>K48-H48</f>
        <v>0</v>
      </c>
      <c r="O48" s="254">
        <f>L48-I48</f>
        <v>-207600</v>
      </c>
      <c r="P48" s="254">
        <f>M48-J48</f>
        <v>-207600</v>
      </c>
      <c r="Q48" s="9"/>
    </row>
    <row r="49" spans="1:17" ht="15.75" customHeight="1" hidden="1" thickTop="1">
      <c r="A49" s="7"/>
      <c r="B49" s="7"/>
      <c r="C49" s="7"/>
      <c r="D49" s="7"/>
      <c r="E49" s="7"/>
      <c r="F49" s="239"/>
      <c r="G49" s="239"/>
      <c r="H49" s="255"/>
      <c r="I49" s="255"/>
      <c r="J49" s="255"/>
      <c r="K49" s="254"/>
      <c r="L49" s="254"/>
      <c r="M49" s="254"/>
      <c r="N49" s="254"/>
      <c r="O49" s="254"/>
      <c r="P49" s="254"/>
      <c r="Q49" s="9"/>
    </row>
    <row r="50" spans="1:17" s="77" customFormat="1" ht="24.75" customHeight="1">
      <c r="A50" s="256"/>
      <c r="B50" s="370" t="s">
        <v>136</v>
      </c>
      <c r="C50" s="371"/>
      <c r="D50" s="371"/>
      <c r="E50" s="371"/>
      <c r="F50" s="371"/>
      <c r="G50" s="372"/>
      <c r="H50" s="257">
        <f aca="true" t="shared" si="2" ref="H50:P50">SUM(H48:H49)</f>
        <v>0</v>
      </c>
      <c r="I50" s="257">
        <f t="shared" si="2"/>
        <v>207600</v>
      </c>
      <c r="J50" s="257">
        <f t="shared" si="2"/>
        <v>207600</v>
      </c>
      <c r="K50" s="257">
        <f t="shared" si="2"/>
        <v>0</v>
      </c>
      <c r="L50" s="257">
        <f t="shared" si="2"/>
        <v>0</v>
      </c>
      <c r="M50" s="257">
        <f t="shared" si="2"/>
        <v>0</v>
      </c>
      <c r="N50" s="257">
        <f t="shared" si="2"/>
        <v>0</v>
      </c>
      <c r="O50" s="257">
        <f t="shared" si="2"/>
        <v>-207600</v>
      </c>
      <c r="P50" s="257">
        <f t="shared" si="2"/>
        <v>-207600</v>
      </c>
      <c r="Q50" s="234"/>
    </row>
    <row r="51" spans="1:15" ht="7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5">
      <c r="A52" s="143" t="s">
        <v>219</v>
      </c>
      <c r="B52" s="312" t="s">
        <v>137</v>
      </c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"/>
    </row>
    <row r="53" spans="1:15" ht="7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6" s="64" customFormat="1" ht="39" customHeight="1">
      <c r="A54" s="293" t="s">
        <v>13</v>
      </c>
      <c r="B54" s="295" t="s">
        <v>17</v>
      </c>
      <c r="C54" s="362"/>
      <c r="D54" s="363"/>
      <c r="E54" s="293" t="s">
        <v>18</v>
      </c>
      <c r="F54" s="295" t="s">
        <v>19</v>
      </c>
      <c r="G54" s="363"/>
      <c r="H54" s="325" t="s">
        <v>139</v>
      </c>
      <c r="I54" s="326"/>
      <c r="J54" s="327"/>
      <c r="K54" s="325" t="s">
        <v>138</v>
      </c>
      <c r="L54" s="326"/>
      <c r="M54" s="327"/>
      <c r="N54" s="325" t="s">
        <v>34</v>
      </c>
      <c r="O54" s="326"/>
      <c r="P54" s="327"/>
    </row>
    <row r="55" spans="1:16" s="64" customFormat="1" ht="29.25" customHeight="1">
      <c r="A55" s="294"/>
      <c r="B55" s="364"/>
      <c r="C55" s="365"/>
      <c r="D55" s="366"/>
      <c r="E55" s="341"/>
      <c r="F55" s="364"/>
      <c r="G55" s="366"/>
      <c r="H55" s="8" t="s">
        <v>14</v>
      </c>
      <c r="I55" s="8" t="s">
        <v>15</v>
      </c>
      <c r="J55" s="67" t="s">
        <v>132</v>
      </c>
      <c r="K55" s="8" t="s">
        <v>14</v>
      </c>
      <c r="L55" s="8" t="s">
        <v>15</v>
      </c>
      <c r="M55" s="67" t="s">
        <v>132</v>
      </c>
      <c r="N55" s="8" t="s">
        <v>14</v>
      </c>
      <c r="O55" s="8" t="s">
        <v>15</v>
      </c>
      <c r="P55" s="67" t="s">
        <v>132</v>
      </c>
    </row>
    <row r="56" spans="1:16" ht="13.5" thickBot="1">
      <c r="A56" s="65">
        <v>1</v>
      </c>
      <c r="B56" s="367">
        <v>2</v>
      </c>
      <c r="C56" s="368"/>
      <c r="D56" s="369"/>
      <c r="E56" s="166">
        <v>3</v>
      </c>
      <c r="F56" s="373">
        <v>4</v>
      </c>
      <c r="G56" s="375"/>
      <c r="H56" s="111">
        <v>5</v>
      </c>
      <c r="I56" s="111">
        <v>6</v>
      </c>
      <c r="J56" s="111">
        <v>7</v>
      </c>
      <c r="K56" s="111">
        <v>8</v>
      </c>
      <c r="L56" s="111">
        <v>9</v>
      </c>
      <c r="M56" s="111">
        <v>10</v>
      </c>
      <c r="N56" s="111">
        <v>11</v>
      </c>
      <c r="O56" s="111">
        <v>12</v>
      </c>
      <c r="P56" s="111">
        <v>13</v>
      </c>
    </row>
    <row r="57" spans="1:16" ht="27" customHeight="1" thickTop="1">
      <c r="A57" s="69">
        <v>1</v>
      </c>
      <c r="B57" s="376" t="s">
        <v>280</v>
      </c>
      <c r="C57" s="377"/>
      <c r="D57" s="377"/>
      <c r="E57" s="258"/>
      <c r="F57" s="399"/>
      <c r="G57" s="400"/>
      <c r="H57" s="258"/>
      <c r="I57" s="157"/>
      <c r="J57" s="157"/>
      <c r="K57" s="157"/>
      <c r="L57" s="157"/>
      <c r="M57" s="157"/>
      <c r="N57" s="157"/>
      <c r="O57" s="157"/>
      <c r="P57" s="157"/>
    </row>
    <row r="58" spans="1:16" s="73" customFormat="1" ht="18.75" customHeight="1">
      <c r="A58" s="87" t="s">
        <v>148</v>
      </c>
      <c r="B58" s="290" t="s">
        <v>141</v>
      </c>
      <c r="C58" s="356"/>
      <c r="D58" s="357"/>
      <c r="E58" s="59"/>
      <c r="F58" s="325"/>
      <c r="G58" s="327"/>
      <c r="H58" s="57"/>
      <c r="I58" s="8"/>
      <c r="J58" s="8"/>
      <c r="K58" s="8"/>
      <c r="L58" s="57"/>
      <c r="M58" s="57"/>
      <c r="N58" s="57"/>
      <c r="O58" s="46"/>
      <c r="P58" s="46"/>
    </row>
    <row r="59" spans="1:16" s="73" customFormat="1" ht="23.25" customHeight="1">
      <c r="A59" s="87"/>
      <c r="B59" s="287" t="s">
        <v>281</v>
      </c>
      <c r="C59" s="288"/>
      <c r="D59" s="288"/>
      <c r="E59" s="18" t="s">
        <v>1</v>
      </c>
      <c r="F59" s="325" t="s">
        <v>75</v>
      </c>
      <c r="G59" s="327"/>
      <c r="H59" s="35">
        <v>1</v>
      </c>
      <c r="I59" s="259"/>
      <c r="J59" s="30">
        <f aca="true" t="shared" si="3" ref="J59:K62">SUM(H59:I59)</f>
        <v>1</v>
      </c>
      <c r="K59" s="30">
        <f t="shared" si="3"/>
        <v>1</v>
      </c>
      <c r="L59" s="71"/>
      <c r="M59" s="70">
        <f>SUM(K59:L59)</f>
        <v>1</v>
      </c>
      <c r="N59" s="71">
        <f>K59-H59</f>
        <v>0</v>
      </c>
      <c r="O59" s="261"/>
      <c r="P59" s="51">
        <f>SUM(N59:O59)</f>
        <v>0</v>
      </c>
    </row>
    <row r="60" spans="1:16" s="73" customFormat="1" ht="27.75" customHeight="1">
      <c r="A60" s="87"/>
      <c r="B60" s="287" t="s">
        <v>2</v>
      </c>
      <c r="C60" s="288"/>
      <c r="D60" s="288"/>
      <c r="E60" s="18" t="s">
        <v>1</v>
      </c>
      <c r="F60" s="325" t="s">
        <v>47</v>
      </c>
      <c r="G60" s="327"/>
      <c r="H60" s="35">
        <v>3.17</v>
      </c>
      <c r="I60" s="259"/>
      <c r="J60" s="30">
        <f t="shared" si="3"/>
        <v>3.17</v>
      </c>
      <c r="K60" s="30">
        <f t="shared" si="3"/>
        <v>3.17</v>
      </c>
      <c r="L60" s="71"/>
      <c r="M60" s="70">
        <f>SUM(K60:L60)</f>
        <v>3.17</v>
      </c>
      <c r="N60" s="71">
        <f>K60-H60</f>
        <v>0</v>
      </c>
      <c r="O60" s="261"/>
      <c r="P60" s="51">
        <f>SUM(N60:O60)</f>
        <v>0</v>
      </c>
    </row>
    <row r="61" spans="1:16" s="73" customFormat="1" ht="39" customHeight="1">
      <c r="A61" s="87"/>
      <c r="B61" s="287" t="s">
        <v>3</v>
      </c>
      <c r="C61" s="288"/>
      <c r="D61" s="288"/>
      <c r="E61" s="18" t="s">
        <v>1</v>
      </c>
      <c r="F61" s="325" t="s">
        <v>47</v>
      </c>
      <c r="G61" s="327"/>
      <c r="H61" s="35">
        <v>1</v>
      </c>
      <c r="I61" s="259"/>
      <c r="J61" s="30">
        <f t="shared" si="3"/>
        <v>1</v>
      </c>
      <c r="K61" s="30">
        <f t="shared" si="3"/>
        <v>1</v>
      </c>
      <c r="L61" s="71"/>
      <c r="M61" s="70">
        <f>SUM(K61:L61)</f>
        <v>1</v>
      </c>
      <c r="N61" s="71">
        <f>K61-H61</f>
        <v>0</v>
      </c>
      <c r="O61" s="261"/>
      <c r="P61" s="51">
        <f>SUM(N61:O61)</f>
        <v>0</v>
      </c>
    </row>
    <row r="62" spans="1:16" s="73" customFormat="1" ht="28.5" customHeight="1">
      <c r="A62" s="87"/>
      <c r="B62" s="287" t="s">
        <v>5</v>
      </c>
      <c r="C62" s="288"/>
      <c r="D62" s="288"/>
      <c r="E62" s="18" t="s">
        <v>1</v>
      </c>
      <c r="F62" s="325" t="s">
        <v>47</v>
      </c>
      <c r="G62" s="327"/>
      <c r="H62" s="35">
        <v>0.5</v>
      </c>
      <c r="I62" s="259"/>
      <c r="J62" s="30">
        <f t="shared" si="3"/>
        <v>0.5</v>
      </c>
      <c r="K62" s="30">
        <v>0.25</v>
      </c>
      <c r="L62" s="71"/>
      <c r="M62" s="70">
        <f>SUM(K62:L62)</f>
        <v>0.25</v>
      </c>
      <c r="N62" s="71">
        <f>K62-H62</f>
        <v>-0.25</v>
      </c>
      <c r="O62" s="261"/>
      <c r="P62" s="51">
        <f>SUM(N62:O62)</f>
        <v>-0.25</v>
      </c>
    </row>
    <row r="63" spans="1:16" s="73" customFormat="1" ht="27.75" customHeight="1">
      <c r="A63" s="26"/>
      <c r="B63" s="287" t="s">
        <v>6</v>
      </c>
      <c r="C63" s="288"/>
      <c r="D63" s="288"/>
      <c r="E63" s="18" t="s">
        <v>1</v>
      </c>
      <c r="F63" s="325" t="s">
        <v>47</v>
      </c>
      <c r="G63" s="327"/>
      <c r="H63" s="38">
        <f>SUM(H60:H62)</f>
        <v>4.67</v>
      </c>
      <c r="I63" s="260"/>
      <c r="J63" s="38">
        <f>SUM(J60:J62)</f>
        <v>4.67</v>
      </c>
      <c r="K63" s="38">
        <f>SUM(K60:K62)</f>
        <v>4.42</v>
      </c>
      <c r="L63" s="109"/>
      <c r="M63" s="70">
        <f>SUM(K63:L63)</f>
        <v>4.42</v>
      </c>
      <c r="N63" s="71">
        <f>K63-H63</f>
        <v>-0.25</v>
      </c>
      <c r="O63" s="261"/>
      <c r="P63" s="51">
        <f>SUM(N63:O63)</f>
        <v>-0.25</v>
      </c>
    </row>
    <row r="64" spans="1:16" s="73" customFormat="1" ht="17.25" customHeight="1">
      <c r="A64" s="87" t="s">
        <v>149</v>
      </c>
      <c r="B64" s="290" t="s">
        <v>142</v>
      </c>
      <c r="C64" s="356"/>
      <c r="D64" s="357"/>
      <c r="E64" s="59"/>
      <c r="F64" s="358"/>
      <c r="G64" s="359"/>
      <c r="H64" s="93"/>
      <c r="I64" s="93"/>
      <c r="J64" s="95"/>
      <c r="K64" s="92"/>
      <c r="L64" s="112"/>
      <c r="M64" s="108"/>
      <c r="N64" s="112"/>
      <c r="O64" s="262"/>
      <c r="P64" s="263"/>
    </row>
    <row r="65" spans="1:16" s="73" customFormat="1" ht="25.5" customHeight="1">
      <c r="A65" s="141"/>
      <c r="B65" s="287" t="s">
        <v>282</v>
      </c>
      <c r="C65" s="288"/>
      <c r="D65" s="346"/>
      <c r="E65" s="18" t="s">
        <v>1</v>
      </c>
      <c r="F65" s="325" t="s">
        <v>55</v>
      </c>
      <c r="G65" s="327"/>
      <c r="H65" s="34">
        <v>5</v>
      </c>
      <c r="I65" s="34"/>
      <c r="J65" s="51">
        <f>SUM(H65:I65)</f>
        <v>5</v>
      </c>
      <c r="K65" s="34">
        <v>5</v>
      </c>
      <c r="L65" s="109"/>
      <c r="M65" s="51">
        <f>SUM(K65:L65)</f>
        <v>5</v>
      </c>
      <c r="N65" s="71">
        <f>K65-H65</f>
        <v>0</v>
      </c>
      <c r="O65" s="261"/>
      <c r="P65" s="51">
        <f>SUM(N65:O65)</f>
        <v>0</v>
      </c>
    </row>
    <row r="66" spans="1:16" s="73" customFormat="1" ht="27" customHeight="1">
      <c r="A66" s="141"/>
      <c r="B66" s="287" t="s">
        <v>283</v>
      </c>
      <c r="C66" s="288"/>
      <c r="D66" s="288"/>
      <c r="E66" s="18" t="s">
        <v>30</v>
      </c>
      <c r="F66" s="325" t="s">
        <v>62</v>
      </c>
      <c r="G66" s="327"/>
      <c r="H66" s="34">
        <v>534</v>
      </c>
      <c r="I66" s="34"/>
      <c r="J66" s="37">
        <f>SUM(H66:I66)</f>
        <v>534</v>
      </c>
      <c r="K66" s="34">
        <v>109</v>
      </c>
      <c r="L66" s="34"/>
      <c r="M66" s="37">
        <f>SUM(K66:L66)</f>
        <v>109</v>
      </c>
      <c r="N66" s="71">
        <f>K66-H66</f>
        <v>-425</v>
      </c>
      <c r="O66" s="261"/>
      <c r="P66" s="51">
        <f>SUM(N66:O66)</f>
        <v>-425</v>
      </c>
    </row>
    <row r="67" spans="1:16" s="73" customFormat="1" ht="21" customHeight="1">
      <c r="A67" s="87" t="s">
        <v>150</v>
      </c>
      <c r="B67" s="290" t="s">
        <v>143</v>
      </c>
      <c r="C67" s="360"/>
      <c r="D67" s="361"/>
      <c r="E67" s="50"/>
      <c r="F67" s="325"/>
      <c r="G67" s="327"/>
      <c r="H67" s="34"/>
      <c r="I67" s="34"/>
      <c r="J67" s="34"/>
      <c r="K67" s="34"/>
      <c r="L67" s="109"/>
      <c r="M67" s="109"/>
      <c r="N67" s="71"/>
      <c r="O67" s="46"/>
      <c r="P67" s="46"/>
    </row>
    <row r="68" spans="1:16" s="73" customFormat="1" ht="50.25" customHeight="1">
      <c r="A68" s="87"/>
      <c r="B68" s="287" t="s">
        <v>284</v>
      </c>
      <c r="C68" s="288"/>
      <c r="D68" s="346"/>
      <c r="E68" s="50" t="s">
        <v>57</v>
      </c>
      <c r="F68" s="352" t="s">
        <v>285</v>
      </c>
      <c r="G68" s="353"/>
      <c r="H68" s="34">
        <f>H40/H65</f>
        <v>151582</v>
      </c>
      <c r="I68" s="34">
        <f>I40/H65</f>
        <v>435407.4</v>
      </c>
      <c r="J68" s="264">
        <f>SUM(H68:I68)</f>
        <v>586989.4</v>
      </c>
      <c r="K68" s="34">
        <f>K40/K65</f>
        <v>138107.922</v>
      </c>
      <c r="L68" s="109"/>
      <c r="M68" s="265">
        <f>SUM(K68:L68)</f>
        <v>138107.922</v>
      </c>
      <c r="N68" s="105">
        <f>K68-H68</f>
        <v>-13474.078000000009</v>
      </c>
      <c r="O68" s="34">
        <f>L68-I68</f>
        <v>-435407.4</v>
      </c>
      <c r="P68" s="51">
        <f>SUM(N68:O68)</f>
        <v>-448881.478</v>
      </c>
    </row>
    <row r="69" spans="1:16" ht="49.5" customHeight="1">
      <c r="A69" s="7"/>
      <c r="B69" s="287" t="s">
        <v>287</v>
      </c>
      <c r="C69" s="360"/>
      <c r="D69" s="361"/>
      <c r="E69" s="50" t="s">
        <v>57</v>
      </c>
      <c r="F69" s="352" t="s">
        <v>286</v>
      </c>
      <c r="G69" s="353"/>
      <c r="H69" s="34">
        <f>H40/H66</f>
        <v>1419.307116104869</v>
      </c>
      <c r="I69" s="34">
        <f>I40/H66</f>
        <v>4076.8483146067415</v>
      </c>
      <c r="J69" s="51">
        <f>SUM(H69:I69)</f>
        <v>5496.15543071161</v>
      </c>
      <c r="K69" s="34">
        <f>K40/K66</f>
        <v>6335.225779816514</v>
      </c>
      <c r="L69" s="120"/>
      <c r="M69" s="51">
        <f>SUM(K69:L69)</f>
        <v>6335.225779816514</v>
      </c>
      <c r="N69" s="105">
        <f>K69-H69</f>
        <v>4915.9186637116445</v>
      </c>
      <c r="O69" s="34">
        <f>L69-I69</f>
        <v>-4076.8483146067415</v>
      </c>
      <c r="P69" s="51">
        <f>SUM(N69:O69)</f>
        <v>839.070349104903</v>
      </c>
    </row>
    <row r="70" spans="1:16" ht="15" customHeight="1">
      <c r="A70" s="266" t="s">
        <v>288</v>
      </c>
      <c r="B70" s="397" t="s">
        <v>289</v>
      </c>
      <c r="C70" s="398"/>
      <c r="D70" s="398"/>
      <c r="E70" s="267"/>
      <c r="F70" s="354"/>
      <c r="G70" s="355"/>
      <c r="H70" s="34"/>
      <c r="I70" s="34"/>
      <c r="J70" s="51"/>
      <c r="K70" s="34"/>
      <c r="L70" s="120"/>
      <c r="M70" s="51"/>
      <c r="N70" s="105"/>
      <c r="O70" s="34"/>
      <c r="P70" s="51"/>
    </row>
    <row r="71" spans="1:16" ht="77.25" customHeight="1">
      <c r="A71" s="7"/>
      <c r="B71" s="287" t="s">
        <v>290</v>
      </c>
      <c r="C71" s="288"/>
      <c r="D71" s="346"/>
      <c r="E71" s="18" t="s">
        <v>76</v>
      </c>
      <c r="F71" s="352" t="s">
        <v>291</v>
      </c>
      <c r="G71" s="353"/>
      <c r="H71" s="34">
        <f>5/8*100</f>
        <v>62.5</v>
      </c>
      <c r="I71" s="34"/>
      <c r="J71" s="37">
        <f>SUM(H71:I71)</f>
        <v>62.5</v>
      </c>
      <c r="K71" s="34">
        <f>5/8*100</f>
        <v>62.5</v>
      </c>
      <c r="L71" s="39"/>
      <c r="M71" s="37">
        <f>SUM(K71:L71)</f>
        <v>62.5</v>
      </c>
      <c r="N71" s="71">
        <f>K71-H71</f>
        <v>0</v>
      </c>
      <c r="O71" s="261"/>
      <c r="P71" s="51">
        <f>SUM(N71:O71)</f>
        <v>0</v>
      </c>
    </row>
    <row r="72" spans="1:17" ht="39.75" customHeight="1">
      <c r="A72" s="283" t="s">
        <v>311</v>
      </c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72"/>
    </row>
    <row r="73" spans="1:17" ht="29.25" customHeight="1">
      <c r="A73" s="350" t="s">
        <v>292</v>
      </c>
      <c r="B73" s="351"/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137"/>
    </row>
    <row r="74" spans="1:17" ht="13.5" customHeight="1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7"/>
    </row>
    <row r="75" spans="1:17" ht="14.25" customHeight="1">
      <c r="A75" s="178" t="s">
        <v>224</v>
      </c>
      <c r="B75" s="349" t="s">
        <v>225</v>
      </c>
      <c r="C75" s="349"/>
      <c r="D75" s="349"/>
      <c r="E75" s="349"/>
      <c r="F75" s="349"/>
      <c r="G75" s="349"/>
      <c r="H75" s="349"/>
      <c r="I75" s="349"/>
      <c r="J75" s="349"/>
      <c r="K75" s="349"/>
      <c r="L75" s="349"/>
      <c r="M75" s="349"/>
      <c r="N75" s="349"/>
      <c r="O75" s="349"/>
      <c r="P75" s="136"/>
      <c r="Q75" s="137"/>
    </row>
    <row r="76" spans="1:17" ht="16.5" customHeight="1">
      <c r="A76" s="349" t="s">
        <v>297</v>
      </c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349"/>
      <c r="M76" s="349"/>
      <c r="N76" s="349"/>
      <c r="O76" s="349"/>
      <c r="P76" s="136"/>
      <c r="Q76" s="137"/>
    </row>
    <row r="77" spans="1:17" ht="23.25" customHeight="1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7"/>
    </row>
    <row r="78" spans="1:15" ht="12.75">
      <c r="A78" s="3"/>
      <c r="B78" s="3"/>
      <c r="C78" s="44"/>
      <c r="D78" s="44"/>
      <c r="E78" s="44"/>
      <c r="F78" s="44"/>
      <c r="G78" s="44"/>
      <c r="H78" s="44"/>
      <c r="I78" s="44"/>
      <c r="J78" s="44"/>
      <c r="K78" s="3"/>
      <c r="L78" s="3"/>
      <c r="M78" s="3"/>
      <c r="N78" s="3"/>
      <c r="O78" s="3"/>
    </row>
    <row r="79" spans="1:15" ht="15">
      <c r="A79" s="15" t="s">
        <v>314</v>
      </c>
      <c r="B79" s="15"/>
      <c r="C79" s="15"/>
      <c r="D79" s="15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7" ht="15.75">
      <c r="A80" s="21" t="s">
        <v>315</v>
      </c>
      <c r="B80" s="21"/>
      <c r="C80" s="21"/>
      <c r="D80" s="21"/>
      <c r="E80" s="3"/>
      <c r="F80" s="3"/>
      <c r="G80" s="3"/>
      <c r="H80" s="3"/>
      <c r="I80" s="3"/>
      <c r="J80" s="3"/>
      <c r="K80" s="14"/>
      <c r="L80" s="14"/>
      <c r="M80" s="289" t="s">
        <v>222</v>
      </c>
      <c r="N80" s="289"/>
      <c r="O80" s="289"/>
      <c r="P80" s="3"/>
      <c r="Q80" s="3"/>
    </row>
    <row r="81" spans="1:17" ht="12.75">
      <c r="A81" s="3" t="s">
        <v>20</v>
      </c>
      <c r="B81" s="3" t="s">
        <v>23</v>
      </c>
      <c r="C81" s="3"/>
      <c r="D81" s="3"/>
      <c r="E81" s="3"/>
      <c r="F81" s="3"/>
      <c r="G81" s="3"/>
      <c r="H81" s="3"/>
      <c r="I81" s="3"/>
      <c r="J81" s="3"/>
      <c r="K81" s="308" t="s">
        <v>22</v>
      </c>
      <c r="L81" s="308"/>
      <c r="M81" s="308" t="s">
        <v>21</v>
      </c>
      <c r="N81" s="308"/>
      <c r="O81" s="308"/>
      <c r="P81" s="3"/>
      <c r="Q81" s="3"/>
    </row>
    <row r="82" spans="1:15" ht="7.5" customHeight="1">
      <c r="A82" s="15"/>
      <c r="B82" s="15"/>
      <c r="C82" s="15"/>
      <c r="D82" s="15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>
      <c r="A83" s="282" t="s">
        <v>319</v>
      </c>
      <c r="B83" s="282"/>
      <c r="C83" s="282"/>
      <c r="D83" s="282"/>
      <c r="E83" s="282"/>
      <c r="F83" s="282"/>
      <c r="G83" s="3"/>
      <c r="H83" s="3"/>
      <c r="I83" s="3"/>
      <c r="J83" s="3"/>
      <c r="K83" s="3"/>
      <c r="L83" s="3"/>
      <c r="M83" s="3"/>
      <c r="N83" s="3"/>
      <c r="O83" s="3"/>
    </row>
    <row r="84" spans="1:15" ht="15.75">
      <c r="A84" s="282"/>
      <c r="B84" s="282"/>
      <c r="C84" s="282"/>
      <c r="D84" s="282"/>
      <c r="E84" s="282"/>
      <c r="F84" s="282"/>
      <c r="G84" s="3"/>
      <c r="H84" s="3"/>
      <c r="I84" s="3"/>
      <c r="J84" s="3"/>
      <c r="K84" s="14"/>
      <c r="L84" s="14"/>
      <c r="M84" s="289" t="s">
        <v>223</v>
      </c>
      <c r="N84" s="289"/>
      <c r="O84" s="289"/>
    </row>
    <row r="85" spans="1:17" ht="12.75">
      <c r="A85" s="12" t="s">
        <v>120</v>
      </c>
      <c r="B85" s="12"/>
      <c r="C85" s="12"/>
      <c r="D85" s="12"/>
      <c r="E85" s="12"/>
      <c r="F85" s="12"/>
      <c r="G85" s="12"/>
      <c r="H85" s="12"/>
      <c r="I85" s="12"/>
      <c r="J85" s="12"/>
      <c r="K85" s="308" t="s">
        <v>121</v>
      </c>
      <c r="L85" s="308"/>
      <c r="M85" s="308" t="s">
        <v>21</v>
      </c>
      <c r="N85" s="308"/>
      <c r="O85" s="308"/>
      <c r="P85" s="3"/>
      <c r="Q85" s="3"/>
    </row>
    <row r="86" spans="1:1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</sheetData>
  <sheetProtection/>
  <mergeCells count="88">
    <mergeCell ref="A72:P72"/>
    <mergeCell ref="B70:D70"/>
    <mergeCell ref="B71:D71"/>
    <mergeCell ref="F54:G55"/>
    <mergeCell ref="F56:G56"/>
    <mergeCell ref="F57:G57"/>
    <mergeCell ref="F58:G58"/>
    <mergeCell ref="F59:G59"/>
    <mergeCell ref="B61:D61"/>
    <mergeCell ref="H45:J45"/>
    <mergeCell ref="K45:M45"/>
    <mergeCell ref="A41:P41"/>
    <mergeCell ref="B38:G38"/>
    <mergeCell ref="B39:G39"/>
    <mergeCell ref="B40:G40"/>
    <mergeCell ref="A45:A46"/>
    <mergeCell ref="A34:A35"/>
    <mergeCell ref="N45:P45"/>
    <mergeCell ref="H54:J54"/>
    <mergeCell ref="K54:M54"/>
    <mergeCell ref="N54:P54"/>
    <mergeCell ref="E54:E55"/>
    <mergeCell ref="B48:G48"/>
    <mergeCell ref="N34:P34"/>
    <mergeCell ref="K34:M34"/>
    <mergeCell ref="H34:J34"/>
    <mergeCell ref="B30:P30"/>
    <mergeCell ref="B34:G35"/>
    <mergeCell ref="B20:P20"/>
    <mergeCell ref="B21:P21"/>
    <mergeCell ref="B22:P22"/>
    <mergeCell ref="B23:P23"/>
    <mergeCell ref="E25:P25"/>
    <mergeCell ref="M1:N1"/>
    <mergeCell ref="A6:O6"/>
    <mergeCell ref="A7:O7"/>
    <mergeCell ref="B32:O32"/>
    <mergeCell ref="N33:O33"/>
    <mergeCell ref="D9:N9"/>
    <mergeCell ref="F16:I16"/>
    <mergeCell ref="D10:M10"/>
    <mergeCell ref="B27:N27"/>
    <mergeCell ref="B29:P29"/>
    <mergeCell ref="D13:M13"/>
    <mergeCell ref="F60:G60"/>
    <mergeCell ref="B50:G50"/>
    <mergeCell ref="F61:G61"/>
    <mergeCell ref="B47:G47"/>
    <mergeCell ref="B45:G46"/>
    <mergeCell ref="B57:D57"/>
    <mergeCell ref="B43:O43"/>
    <mergeCell ref="B36:G36"/>
    <mergeCell ref="B37:G37"/>
    <mergeCell ref="M84:O84"/>
    <mergeCell ref="M85:O85"/>
    <mergeCell ref="M80:O80"/>
    <mergeCell ref="K81:L81"/>
    <mergeCell ref="M81:O81"/>
    <mergeCell ref="K85:L85"/>
    <mergeCell ref="B69:D69"/>
    <mergeCell ref="A54:A55"/>
    <mergeCell ref="B54:D55"/>
    <mergeCell ref="B52:N52"/>
    <mergeCell ref="F65:G65"/>
    <mergeCell ref="B63:D63"/>
    <mergeCell ref="F66:G66"/>
    <mergeCell ref="B56:D56"/>
    <mergeCell ref="B58:D58"/>
    <mergeCell ref="B68:D68"/>
    <mergeCell ref="B64:D64"/>
    <mergeCell ref="B65:D65"/>
    <mergeCell ref="F67:G67"/>
    <mergeCell ref="F68:G68"/>
    <mergeCell ref="B62:D62"/>
    <mergeCell ref="F62:G62"/>
    <mergeCell ref="F63:G63"/>
    <mergeCell ref="F64:G64"/>
    <mergeCell ref="B67:D67"/>
    <mergeCell ref="A83:F84"/>
    <mergeCell ref="A73:P73"/>
    <mergeCell ref="B75:O75"/>
    <mergeCell ref="A76:O76"/>
    <mergeCell ref="B59:D59"/>
    <mergeCell ref="B60:D60"/>
    <mergeCell ref="F69:G69"/>
    <mergeCell ref="F71:G71"/>
    <mergeCell ref="F70:G70"/>
    <mergeCell ref="B66:D66"/>
  </mergeCells>
  <printOptions/>
  <pageMargins left="0.1968503937007874" right="0.1968503937007874" top="0.5905511811023623" bottom="0.3937007874015748" header="0.5118110236220472" footer="0"/>
  <pageSetup fitToHeight="3" fitToWidth="1" horizontalDpi="600" verticalDpi="6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U84"/>
  <sheetViews>
    <sheetView zoomScalePageLayoutView="0" workbookViewId="0" topLeftCell="A58">
      <selection activeCell="B65" sqref="B65:F65"/>
    </sheetView>
  </sheetViews>
  <sheetFormatPr defaultColWidth="9.140625" defaultRowHeight="12.75"/>
  <cols>
    <col min="1" max="1" width="5.28125" style="0" customWidth="1"/>
    <col min="2" max="6" width="10.7109375" style="0" customWidth="1"/>
    <col min="7" max="7" width="10.28125" style="0" customWidth="1"/>
    <col min="8" max="8" width="17.00390625" style="0" customWidth="1"/>
    <col min="9" max="16" width="10.7109375" style="0" customWidth="1"/>
    <col min="17" max="17" width="12.28125" style="0" customWidth="1"/>
    <col min="18" max="18" width="10.7109375" style="0" customWidth="1"/>
    <col min="19" max="21" width="9.00390625" style="0" customWidth="1"/>
  </cols>
  <sheetData>
    <row r="1" spans="1:15" ht="12.75">
      <c r="A1" s="1"/>
      <c r="M1" s="4"/>
      <c r="N1" s="328" t="s">
        <v>10</v>
      </c>
      <c r="O1" s="328"/>
    </row>
    <row r="2" spans="1:15" ht="12.75">
      <c r="A2" s="1"/>
      <c r="M2" s="5"/>
      <c r="N2" s="49" t="s">
        <v>124</v>
      </c>
      <c r="O2" s="49"/>
    </row>
    <row r="3" spans="1:15" ht="12.75">
      <c r="A3" s="1"/>
      <c r="M3" s="5"/>
      <c r="N3" s="49" t="s">
        <v>129</v>
      </c>
      <c r="O3" s="49"/>
    </row>
    <row r="4" spans="1:1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 t="s">
        <v>196</v>
      </c>
      <c r="O4" s="3"/>
      <c r="P4" s="3"/>
    </row>
    <row r="5" spans="1:16" ht="7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8" ht="15.75">
      <c r="A6" s="329" t="s">
        <v>33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12"/>
      <c r="R6" s="12"/>
    </row>
    <row r="7" spans="1:18" ht="14.25" customHeight="1">
      <c r="A7" s="329" t="s">
        <v>197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12"/>
      <c r="R7" s="12"/>
    </row>
    <row r="8" spans="1:18" ht="12.75" customHeight="1">
      <c r="A8" s="22"/>
      <c r="B8" s="22"/>
      <c r="C8" s="22"/>
      <c r="D8" s="22"/>
      <c r="E8" s="22"/>
      <c r="F8" s="22"/>
      <c r="G8" s="22"/>
      <c r="H8" s="23"/>
      <c r="I8" s="24"/>
      <c r="J8" s="24"/>
      <c r="K8" s="24"/>
      <c r="L8" s="24"/>
      <c r="M8" s="23"/>
      <c r="N8" s="22"/>
      <c r="O8" s="22"/>
      <c r="P8" s="22"/>
      <c r="Q8" s="12"/>
      <c r="R8" s="12"/>
    </row>
    <row r="9" spans="1:17" ht="18" customHeight="1">
      <c r="A9" s="161" t="s">
        <v>24</v>
      </c>
      <c r="B9" s="132" t="s">
        <v>125</v>
      </c>
      <c r="C9" s="132"/>
      <c r="D9" s="132"/>
      <c r="E9" s="85" t="s">
        <v>39</v>
      </c>
      <c r="F9" s="81"/>
      <c r="G9" s="81"/>
      <c r="H9" s="81"/>
      <c r="I9" s="81"/>
      <c r="J9" s="81"/>
      <c r="K9" s="81"/>
      <c r="L9" s="81"/>
      <c r="M9" s="81"/>
      <c r="N9" s="214"/>
      <c r="O9" s="219"/>
      <c r="P9" s="14"/>
      <c r="Q9" s="219"/>
    </row>
    <row r="10" spans="1:16" ht="12.75">
      <c r="A10" s="143" t="s">
        <v>11</v>
      </c>
      <c r="B10" s="143" t="s">
        <v>228</v>
      </c>
      <c r="C10" s="143"/>
      <c r="D10" s="143"/>
      <c r="E10" s="3"/>
      <c r="F10" s="330" t="s">
        <v>26</v>
      </c>
      <c r="G10" s="330"/>
      <c r="H10" s="330"/>
      <c r="I10" s="330"/>
      <c r="J10" s="330"/>
      <c r="K10" s="330"/>
      <c r="L10" s="330"/>
      <c r="M10" s="330"/>
      <c r="N10" s="330"/>
      <c r="O10" s="31"/>
      <c r="P10" s="3"/>
    </row>
    <row r="11" spans="1:16" ht="7.5" customHeight="1">
      <c r="A11" s="14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7" ht="19.5" customHeight="1">
      <c r="A12" s="143" t="s">
        <v>25</v>
      </c>
      <c r="B12" s="132" t="s">
        <v>126</v>
      </c>
      <c r="C12" s="132"/>
      <c r="D12" s="132"/>
      <c r="E12" s="331" t="s">
        <v>39</v>
      </c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14"/>
      <c r="Q12" s="219"/>
    </row>
    <row r="13" spans="1:16" ht="12.75">
      <c r="A13" s="143" t="s">
        <v>12</v>
      </c>
      <c r="B13" s="143" t="s">
        <v>228</v>
      </c>
      <c r="C13" s="143"/>
      <c r="D13" s="143"/>
      <c r="E13" s="3"/>
      <c r="F13" s="330" t="s">
        <v>27</v>
      </c>
      <c r="G13" s="330"/>
      <c r="H13" s="330"/>
      <c r="I13" s="330"/>
      <c r="J13" s="330"/>
      <c r="K13" s="330"/>
      <c r="L13" s="330"/>
      <c r="M13" s="330"/>
      <c r="N13" s="330"/>
      <c r="O13" s="32"/>
      <c r="P13" s="3"/>
    </row>
    <row r="14" spans="1:16" ht="7.5" customHeight="1">
      <c r="A14" s="14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7" ht="15.75" customHeight="1">
      <c r="A15" s="63" t="s">
        <v>28</v>
      </c>
      <c r="B15" s="133" t="s">
        <v>158</v>
      </c>
      <c r="C15" s="29" t="s">
        <v>50</v>
      </c>
      <c r="D15" s="133"/>
      <c r="E15" s="333" t="s">
        <v>160</v>
      </c>
      <c r="F15" s="333"/>
      <c r="G15" s="333"/>
      <c r="H15" s="333"/>
      <c r="I15" s="333"/>
      <c r="J15" s="333"/>
      <c r="K15" s="333"/>
      <c r="L15" s="333"/>
      <c r="M15" s="333"/>
      <c r="N15" s="28"/>
      <c r="O15" s="28"/>
      <c r="P15" s="28"/>
      <c r="Q15" s="219"/>
    </row>
    <row r="16" spans="1:16" ht="12.75">
      <c r="A16" s="3" t="s">
        <v>156</v>
      </c>
      <c r="B16" s="143" t="s">
        <v>228</v>
      </c>
      <c r="C16" s="143" t="s">
        <v>202</v>
      </c>
      <c r="D16" s="143"/>
      <c r="F16" s="3"/>
      <c r="G16" s="3"/>
      <c r="H16" s="330" t="s">
        <v>227</v>
      </c>
      <c r="I16" s="330"/>
      <c r="J16" s="330"/>
      <c r="K16" s="330"/>
      <c r="L16" s="330"/>
      <c r="M16" s="330"/>
      <c r="N16" s="3"/>
      <c r="O16" s="3"/>
      <c r="P16" s="3"/>
    </row>
    <row r="17" spans="1:16" ht="14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5" ht="15" customHeight="1">
      <c r="A18" s="63" t="s">
        <v>249</v>
      </c>
      <c r="B18" s="409" t="s">
        <v>208</v>
      </c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</row>
    <row r="19" spans="1:15" ht="15" customHeight="1">
      <c r="A19" s="63"/>
      <c r="B19" s="144"/>
      <c r="C19" s="144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</row>
    <row r="20" spans="1:17" ht="22.5" customHeight="1">
      <c r="A20" s="187" t="s">
        <v>209</v>
      </c>
      <c r="B20" s="410" t="s">
        <v>203</v>
      </c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</row>
    <row r="21" spans="1:17" ht="25.5" customHeight="1">
      <c r="A21" s="240">
        <v>1</v>
      </c>
      <c r="B21" s="406" t="s">
        <v>205</v>
      </c>
      <c r="C21" s="407"/>
      <c r="D21" s="407"/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8"/>
    </row>
    <row r="22" spans="1:1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7" ht="15" customHeight="1">
      <c r="A23" s="63" t="s">
        <v>31</v>
      </c>
      <c r="B23" s="220" t="s">
        <v>247</v>
      </c>
      <c r="C23" s="220"/>
      <c r="D23" s="220"/>
      <c r="E23" s="319" t="s">
        <v>263</v>
      </c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14"/>
      <c r="Q23" s="219"/>
    </row>
    <row r="24" spans="1:1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5" customHeight="1">
      <c r="A25" s="143" t="s">
        <v>37</v>
      </c>
      <c r="B25" s="312" t="s">
        <v>250</v>
      </c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"/>
    </row>
    <row r="26" spans="1:16" ht="11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7" ht="27" customHeight="1">
      <c r="A27" s="8" t="s">
        <v>13</v>
      </c>
      <c r="B27" s="321" t="s">
        <v>204</v>
      </c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</row>
    <row r="28" spans="1:17" ht="23.25" customHeight="1">
      <c r="A28" s="58">
        <v>1</v>
      </c>
      <c r="B28" s="322" t="s">
        <v>53</v>
      </c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</row>
    <row r="29" spans="1:17" ht="21" customHeight="1">
      <c r="A29" s="8">
        <v>2</v>
      </c>
      <c r="B29" s="322" t="s">
        <v>264</v>
      </c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</row>
    <row r="30" spans="1:1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8" ht="15" customHeight="1">
      <c r="A31" s="222" t="s">
        <v>38</v>
      </c>
      <c r="B31" s="282" t="s">
        <v>251</v>
      </c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11"/>
      <c r="R31" s="11"/>
    </row>
    <row r="32" spans="1:16" ht="13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M32" s="6"/>
      <c r="N32" s="3"/>
      <c r="O32" s="91" t="s">
        <v>133</v>
      </c>
      <c r="P32" s="161"/>
    </row>
    <row r="33" spans="1:17" s="73" customFormat="1" ht="29.25" customHeight="1">
      <c r="A33" s="309" t="s">
        <v>13</v>
      </c>
      <c r="B33" s="295" t="s">
        <v>213</v>
      </c>
      <c r="C33" s="362"/>
      <c r="D33" s="362"/>
      <c r="E33" s="362"/>
      <c r="F33" s="362"/>
      <c r="G33" s="362"/>
      <c r="H33" s="363"/>
      <c r="I33" s="325" t="s">
        <v>131</v>
      </c>
      <c r="J33" s="326"/>
      <c r="K33" s="326"/>
      <c r="L33" s="325" t="s">
        <v>218</v>
      </c>
      <c r="M33" s="326"/>
      <c r="N33" s="327"/>
      <c r="O33" s="325" t="s">
        <v>34</v>
      </c>
      <c r="P33" s="326"/>
      <c r="Q33" s="327"/>
    </row>
    <row r="34" spans="1:17" s="73" customFormat="1" ht="28.5" customHeight="1">
      <c r="A34" s="309"/>
      <c r="B34" s="364"/>
      <c r="C34" s="365"/>
      <c r="D34" s="365"/>
      <c r="E34" s="365"/>
      <c r="F34" s="365"/>
      <c r="G34" s="365"/>
      <c r="H34" s="366"/>
      <c r="I34" s="57" t="s">
        <v>14</v>
      </c>
      <c r="J34" s="57" t="s">
        <v>15</v>
      </c>
      <c r="K34" s="66" t="s">
        <v>132</v>
      </c>
      <c r="L34" s="57" t="s">
        <v>14</v>
      </c>
      <c r="M34" s="57" t="s">
        <v>15</v>
      </c>
      <c r="N34" s="66" t="s">
        <v>132</v>
      </c>
      <c r="O34" s="8" t="s">
        <v>14</v>
      </c>
      <c r="P34" s="8" t="s">
        <v>15</v>
      </c>
      <c r="Q34" s="67" t="s">
        <v>132</v>
      </c>
    </row>
    <row r="35" spans="1:17" ht="13.5" customHeight="1">
      <c r="A35" s="143">
        <v>1</v>
      </c>
      <c r="B35" s="411">
        <v>2</v>
      </c>
      <c r="C35" s="411"/>
      <c r="D35" s="411"/>
      <c r="E35" s="411"/>
      <c r="F35" s="411"/>
      <c r="G35" s="411"/>
      <c r="H35" s="411"/>
      <c r="I35" s="225">
        <v>3</v>
      </c>
      <c r="J35" s="225">
        <v>4</v>
      </c>
      <c r="K35" s="225">
        <v>5</v>
      </c>
      <c r="L35" s="225">
        <v>6</v>
      </c>
      <c r="M35" s="225">
        <v>7</v>
      </c>
      <c r="N35" s="225">
        <v>8</v>
      </c>
      <c r="O35" s="53">
        <v>9</v>
      </c>
      <c r="P35" s="53">
        <v>10</v>
      </c>
      <c r="Q35" s="53">
        <v>11</v>
      </c>
    </row>
    <row r="36" spans="1:17" ht="21" customHeight="1">
      <c r="A36" s="241">
        <v>1</v>
      </c>
      <c r="B36" s="381" t="s">
        <v>172</v>
      </c>
      <c r="C36" s="382"/>
      <c r="D36" s="382"/>
      <c r="E36" s="382"/>
      <c r="F36" s="382"/>
      <c r="G36" s="382"/>
      <c r="H36" s="382"/>
      <c r="I36" s="19">
        <v>28960</v>
      </c>
      <c r="J36" s="19"/>
      <c r="K36" s="217">
        <f>SUM(I36:J36)</f>
        <v>28960</v>
      </c>
      <c r="L36" s="217">
        <v>25340</v>
      </c>
      <c r="M36" s="217"/>
      <c r="N36" s="217">
        <f>SUM(L36:M36)</f>
        <v>25340</v>
      </c>
      <c r="O36" s="37">
        <f aca="true" t="shared" si="0" ref="O36:Q37">L36-I36</f>
        <v>-3620</v>
      </c>
      <c r="P36" s="37">
        <f t="shared" si="0"/>
        <v>0</v>
      </c>
      <c r="Q36" s="37">
        <f t="shared" si="0"/>
        <v>-3620</v>
      </c>
    </row>
    <row r="37" spans="1:18" s="73" customFormat="1" ht="32.25" customHeight="1">
      <c r="A37" s="18">
        <v>2</v>
      </c>
      <c r="B37" s="381" t="s">
        <v>174</v>
      </c>
      <c r="C37" s="382"/>
      <c r="D37" s="382"/>
      <c r="E37" s="382"/>
      <c r="F37" s="382"/>
      <c r="G37" s="382"/>
      <c r="H37" s="382"/>
      <c r="I37" s="19"/>
      <c r="J37" s="19">
        <v>148370</v>
      </c>
      <c r="K37" s="37">
        <f>SUM(I37:J37)</f>
        <v>148370</v>
      </c>
      <c r="L37" s="37"/>
      <c r="M37" s="37">
        <v>148370</v>
      </c>
      <c r="N37" s="37">
        <f>SUM(L37:M37)</f>
        <v>148370</v>
      </c>
      <c r="O37" s="37">
        <f t="shared" si="0"/>
        <v>0</v>
      </c>
      <c r="P37" s="37">
        <f t="shared" si="0"/>
        <v>0</v>
      </c>
      <c r="Q37" s="37">
        <f t="shared" si="0"/>
        <v>0</v>
      </c>
      <c r="R37" s="114"/>
    </row>
    <row r="38" spans="1:18" s="73" customFormat="1" ht="31.5" customHeight="1">
      <c r="A38" s="393" t="s">
        <v>273</v>
      </c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242"/>
    </row>
    <row r="39" spans="1:16" ht="9.75" customHeight="1">
      <c r="A39" s="3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14.25" customHeight="1">
      <c r="A40" s="143" t="s">
        <v>216</v>
      </c>
      <c r="B40" s="282" t="s">
        <v>217</v>
      </c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</row>
    <row r="41" spans="1:20" ht="13.5" customHeigh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02" t="s">
        <v>133</v>
      </c>
      <c r="P41" s="402"/>
      <c r="Q41" s="6"/>
      <c r="R41" s="115"/>
      <c r="T41" s="115"/>
    </row>
    <row r="42" spans="1:21" s="64" customFormat="1" ht="30" customHeight="1">
      <c r="A42" s="309" t="s">
        <v>13</v>
      </c>
      <c r="B42" s="295" t="s">
        <v>135</v>
      </c>
      <c r="C42" s="362"/>
      <c r="D42" s="362"/>
      <c r="E42" s="362"/>
      <c r="F42" s="362"/>
      <c r="G42" s="362"/>
      <c r="H42" s="363"/>
      <c r="I42" s="325" t="s">
        <v>44</v>
      </c>
      <c r="J42" s="326"/>
      <c r="K42" s="327"/>
      <c r="L42" s="325" t="s">
        <v>36</v>
      </c>
      <c r="M42" s="326"/>
      <c r="N42" s="327"/>
      <c r="O42" s="310" t="s">
        <v>34</v>
      </c>
      <c r="P42" s="310"/>
      <c r="Q42" s="310"/>
      <c r="R42" s="10"/>
      <c r="S42" s="138"/>
      <c r="T42" s="138"/>
      <c r="U42" s="138"/>
    </row>
    <row r="43" spans="1:21" s="64" customFormat="1" ht="25.5" customHeight="1">
      <c r="A43" s="309"/>
      <c r="B43" s="364"/>
      <c r="C43" s="365"/>
      <c r="D43" s="365"/>
      <c r="E43" s="365"/>
      <c r="F43" s="365"/>
      <c r="G43" s="365"/>
      <c r="H43" s="366"/>
      <c r="I43" s="8" t="s">
        <v>14</v>
      </c>
      <c r="J43" s="8" t="s">
        <v>15</v>
      </c>
      <c r="K43" s="66" t="s">
        <v>132</v>
      </c>
      <c r="L43" s="8" t="s">
        <v>14</v>
      </c>
      <c r="M43" s="8" t="s">
        <v>15</v>
      </c>
      <c r="N43" s="66" t="s">
        <v>132</v>
      </c>
      <c r="O43" s="8" t="s">
        <v>14</v>
      </c>
      <c r="P43" s="8" t="s">
        <v>15</v>
      </c>
      <c r="Q43" s="67" t="s">
        <v>132</v>
      </c>
      <c r="R43" s="10"/>
      <c r="S43" s="138"/>
      <c r="T43" s="138"/>
      <c r="U43" s="138"/>
    </row>
    <row r="44" spans="1:21" ht="12.75">
      <c r="A44" s="111">
        <v>1</v>
      </c>
      <c r="B44" s="403">
        <v>2</v>
      </c>
      <c r="C44" s="404"/>
      <c r="D44" s="404"/>
      <c r="E44" s="404"/>
      <c r="F44" s="404"/>
      <c r="G44" s="404"/>
      <c r="H44" s="405"/>
      <c r="I44" s="111">
        <v>3</v>
      </c>
      <c r="J44" s="111">
        <v>4</v>
      </c>
      <c r="K44" s="111">
        <v>5</v>
      </c>
      <c r="L44" s="111">
        <v>6</v>
      </c>
      <c r="M44" s="111">
        <v>7</v>
      </c>
      <c r="N44" s="111">
        <v>8</v>
      </c>
      <c r="O44" s="111">
        <v>9</v>
      </c>
      <c r="P44" s="157">
        <v>10</v>
      </c>
      <c r="Q44" s="157">
        <v>11</v>
      </c>
      <c r="R44" s="231"/>
      <c r="S44" s="138"/>
      <c r="T44" s="138"/>
      <c r="U44" s="138"/>
    </row>
    <row r="45" spans="1:21" s="73" customFormat="1" ht="27" customHeight="1">
      <c r="A45" s="130">
        <v>1</v>
      </c>
      <c r="B45" s="381" t="s">
        <v>189</v>
      </c>
      <c r="C45" s="382"/>
      <c r="D45" s="382"/>
      <c r="E45" s="382"/>
      <c r="F45" s="382"/>
      <c r="G45" s="382"/>
      <c r="H45" s="383"/>
      <c r="I45" s="131">
        <v>28960</v>
      </c>
      <c r="J45" s="131"/>
      <c r="K45" s="37">
        <f>SUM(I45:J45)</f>
        <v>28960</v>
      </c>
      <c r="L45" s="19">
        <v>25340</v>
      </c>
      <c r="M45" s="19"/>
      <c r="N45" s="37">
        <f>SUM(L45:M45)</f>
        <v>25340</v>
      </c>
      <c r="O45" s="37">
        <f>L45-I45</f>
        <v>-3620</v>
      </c>
      <c r="P45" s="194">
        <f>M45-J45</f>
        <v>0</v>
      </c>
      <c r="Q45" s="194">
        <f>SUM(O45:P45)</f>
        <v>-3620</v>
      </c>
      <c r="R45" s="243"/>
      <c r="S45" s="72"/>
      <c r="T45" s="72"/>
      <c r="U45" s="72"/>
    </row>
    <row r="46" spans="1:21" s="83" customFormat="1" ht="21.75" customHeight="1">
      <c r="A46" s="79"/>
      <c r="B46" s="311" t="s">
        <v>29</v>
      </c>
      <c r="C46" s="311"/>
      <c r="D46" s="311"/>
      <c r="E46" s="311"/>
      <c r="F46" s="311"/>
      <c r="G46" s="311"/>
      <c r="H46" s="311"/>
      <c r="I46" s="122">
        <f aca="true" t="shared" si="1" ref="I46:Q46">SUM(I45:I45)</f>
        <v>28960</v>
      </c>
      <c r="J46" s="122">
        <f t="shared" si="1"/>
        <v>0</v>
      </c>
      <c r="K46" s="122">
        <f t="shared" si="1"/>
        <v>28960</v>
      </c>
      <c r="L46" s="122">
        <f t="shared" si="1"/>
        <v>25340</v>
      </c>
      <c r="M46" s="122">
        <f t="shared" si="1"/>
        <v>0</v>
      </c>
      <c r="N46" s="122">
        <f t="shared" si="1"/>
        <v>25340</v>
      </c>
      <c r="O46" s="122">
        <f t="shared" si="1"/>
        <v>-3620</v>
      </c>
      <c r="P46" s="122">
        <f t="shared" si="1"/>
        <v>0</v>
      </c>
      <c r="Q46" s="122">
        <f t="shared" si="1"/>
        <v>-3620</v>
      </c>
      <c r="R46" s="244"/>
      <c r="S46" s="138"/>
      <c r="T46" s="138"/>
      <c r="U46" s="138"/>
    </row>
    <row r="47" spans="1:16" ht="7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5">
      <c r="A48" s="143" t="s">
        <v>219</v>
      </c>
      <c r="B48" s="312" t="s">
        <v>137</v>
      </c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"/>
    </row>
    <row r="49" spans="1:16" ht="7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7" s="73" customFormat="1" ht="39" customHeight="1">
      <c r="A50" s="293" t="s">
        <v>13</v>
      </c>
      <c r="B50" s="295" t="s">
        <v>195</v>
      </c>
      <c r="C50" s="362"/>
      <c r="D50" s="362"/>
      <c r="E50" s="362"/>
      <c r="F50" s="363"/>
      <c r="G50" s="293" t="s">
        <v>18</v>
      </c>
      <c r="H50" s="293" t="s">
        <v>19</v>
      </c>
      <c r="I50" s="325" t="s">
        <v>139</v>
      </c>
      <c r="J50" s="326"/>
      <c r="K50" s="327"/>
      <c r="L50" s="325" t="s">
        <v>138</v>
      </c>
      <c r="M50" s="326"/>
      <c r="N50" s="327"/>
      <c r="O50" s="325" t="s">
        <v>34</v>
      </c>
      <c r="P50" s="326"/>
      <c r="Q50" s="327"/>
    </row>
    <row r="51" spans="1:17" s="73" customFormat="1" ht="27" customHeight="1">
      <c r="A51" s="294"/>
      <c r="B51" s="364"/>
      <c r="C51" s="365"/>
      <c r="D51" s="365"/>
      <c r="E51" s="365"/>
      <c r="F51" s="366"/>
      <c r="G51" s="341"/>
      <c r="H51" s="341"/>
      <c r="I51" s="8" t="s">
        <v>14</v>
      </c>
      <c r="J51" s="8" t="s">
        <v>15</v>
      </c>
      <c r="K51" s="67" t="s">
        <v>132</v>
      </c>
      <c r="L51" s="8" t="s">
        <v>14</v>
      </c>
      <c r="M51" s="8" t="s">
        <v>15</v>
      </c>
      <c r="N51" s="67" t="s">
        <v>132</v>
      </c>
      <c r="O51" s="8" t="s">
        <v>14</v>
      </c>
      <c r="P51" s="8" t="s">
        <v>15</v>
      </c>
      <c r="Q51" s="67" t="s">
        <v>132</v>
      </c>
    </row>
    <row r="52" spans="1:17" ht="12.75">
      <c r="A52" s="111">
        <v>1</v>
      </c>
      <c r="B52" s="301">
        <v>2</v>
      </c>
      <c r="C52" s="347"/>
      <c r="D52" s="347"/>
      <c r="E52" s="347"/>
      <c r="F52" s="348"/>
      <c r="G52" s="111">
        <v>3</v>
      </c>
      <c r="H52" s="246">
        <v>4</v>
      </c>
      <c r="I52" s="111">
        <v>5</v>
      </c>
      <c r="J52" s="111">
        <v>6</v>
      </c>
      <c r="K52" s="111">
        <v>7</v>
      </c>
      <c r="L52" s="111">
        <v>8</v>
      </c>
      <c r="M52" s="111">
        <v>9</v>
      </c>
      <c r="N52" s="111">
        <v>10</v>
      </c>
      <c r="O52" s="111">
        <v>11</v>
      </c>
      <c r="P52" s="111">
        <v>12</v>
      </c>
      <c r="Q52" s="111">
        <v>13</v>
      </c>
    </row>
    <row r="53" spans="1:17" s="73" customFormat="1" ht="40.5" customHeight="1">
      <c r="A53" s="236" t="s">
        <v>175</v>
      </c>
      <c r="B53" s="290" t="s">
        <v>53</v>
      </c>
      <c r="C53" s="356"/>
      <c r="D53" s="356"/>
      <c r="E53" s="356"/>
      <c r="F53" s="357"/>
      <c r="G53" s="8"/>
      <c r="H53" s="26"/>
      <c r="I53" s="19"/>
      <c r="J53" s="19"/>
      <c r="K53" s="127"/>
      <c r="L53" s="19"/>
      <c r="M53" s="19"/>
      <c r="N53" s="127"/>
      <c r="O53" s="19"/>
      <c r="P53" s="35"/>
      <c r="Q53" s="127"/>
    </row>
    <row r="54" spans="1:17" s="73" customFormat="1" ht="15.75" customHeight="1">
      <c r="A54" s="236" t="s">
        <v>148</v>
      </c>
      <c r="B54" s="283" t="s">
        <v>142</v>
      </c>
      <c r="C54" s="284"/>
      <c r="D54" s="284"/>
      <c r="E54" s="284"/>
      <c r="F54" s="401"/>
      <c r="G54" s="8"/>
      <c r="H54" s="47"/>
      <c r="I54" s="19"/>
      <c r="J54" s="19"/>
      <c r="K54" s="127"/>
      <c r="L54" s="19"/>
      <c r="M54" s="19"/>
      <c r="N54" s="127"/>
      <c r="O54" s="19"/>
      <c r="P54" s="35"/>
      <c r="Q54" s="127"/>
    </row>
    <row r="55" spans="1:17" s="73" customFormat="1" ht="25.5" customHeight="1">
      <c r="A55" s="26"/>
      <c r="B55" s="287" t="s">
        <v>54</v>
      </c>
      <c r="C55" s="288"/>
      <c r="D55" s="288"/>
      <c r="E55" s="288"/>
      <c r="F55" s="346"/>
      <c r="G55" s="18" t="s">
        <v>1</v>
      </c>
      <c r="H55" s="8" t="s">
        <v>55</v>
      </c>
      <c r="I55" s="19">
        <v>16</v>
      </c>
      <c r="J55" s="19"/>
      <c r="K55" s="19">
        <f>SUM(I55:J55)</f>
        <v>16</v>
      </c>
      <c r="L55" s="19">
        <v>14</v>
      </c>
      <c r="M55" s="19"/>
      <c r="N55" s="19">
        <f>SUM(L55:M55)</f>
        <v>14</v>
      </c>
      <c r="O55" s="19">
        <f>L55-I55</f>
        <v>-2</v>
      </c>
      <c r="P55" s="35">
        <f>M55-J55</f>
        <v>0</v>
      </c>
      <c r="Q55" s="19">
        <f>SUM(O55:P55)</f>
        <v>-2</v>
      </c>
    </row>
    <row r="56" spans="1:17" s="73" customFormat="1" ht="15.75" customHeight="1">
      <c r="A56" s="236" t="s">
        <v>149</v>
      </c>
      <c r="B56" s="283" t="s">
        <v>143</v>
      </c>
      <c r="C56" s="284"/>
      <c r="D56" s="284"/>
      <c r="E56" s="284"/>
      <c r="F56" s="401"/>
      <c r="G56" s="18"/>
      <c r="H56" s="247"/>
      <c r="I56" s="19"/>
      <c r="J56" s="19"/>
      <c r="K56" s="127"/>
      <c r="L56" s="19"/>
      <c r="M56" s="19"/>
      <c r="N56" s="127"/>
      <c r="O56" s="19"/>
      <c r="P56" s="35"/>
      <c r="Q56" s="127"/>
    </row>
    <row r="57" spans="1:17" s="73" customFormat="1" ht="44.25" customHeight="1">
      <c r="A57" s="26"/>
      <c r="B57" s="287" t="s">
        <v>56</v>
      </c>
      <c r="C57" s="288"/>
      <c r="D57" s="288"/>
      <c r="E57" s="288"/>
      <c r="F57" s="346"/>
      <c r="G57" s="18" t="s">
        <v>57</v>
      </c>
      <c r="H57" s="8" t="s">
        <v>169</v>
      </c>
      <c r="I57" s="20">
        <f>I46/I55</f>
        <v>1810</v>
      </c>
      <c r="J57" s="20"/>
      <c r="K57" s="20">
        <f>SUM(I57:J57)</f>
        <v>1810</v>
      </c>
      <c r="L57" s="20">
        <f>L46/L55</f>
        <v>1810</v>
      </c>
      <c r="M57" s="20"/>
      <c r="N57" s="20">
        <f>SUM(L57:M57)</f>
        <v>1810</v>
      </c>
      <c r="O57" s="19">
        <f>L57-I57</f>
        <v>0</v>
      </c>
      <c r="P57" s="35">
        <f>M57-J57</f>
        <v>0</v>
      </c>
      <c r="Q57" s="19">
        <f>SUM(O57:P57)</f>
        <v>0</v>
      </c>
    </row>
    <row r="58" spans="1:21" ht="27.75" customHeight="1">
      <c r="A58" s="283" t="s">
        <v>265</v>
      </c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72"/>
      <c r="S58" s="138"/>
      <c r="T58" s="138"/>
      <c r="U58" s="138"/>
    </row>
    <row r="59" spans="1:17" s="73" customFormat="1" ht="29.25" customHeight="1">
      <c r="A59" s="87" t="s">
        <v>176</v>
      </c>
      <c r="B59" s="290" t="s">
        <v>162</v>
      </c>
      <c r="C59" s="356"/>
      <c r="D59" s="356"/>
      <c r="E59" s="356"/>
      <c r="F59" s="357"/>
      <c r="G59" s="8"/>
      <c r="H59" s="141"/>
      <c r="I59" s="19"/>
      <c r="J59" s="19"/>
      <c r="K59" s="127"/>
      <c r="L59" s="19"/>
      <c r="M59" s="19"/>
      <c r="N59" s="127"/>
      <c r="O59" s="19"/>
      <c r="P59" s="35"/>
      <c r="Q59" s="127"/>
    </row>
    <row r="60" spans="1:17" s="73" customFormat="1" ht="15.75" customHeight="1">
      <c r="A60" s="87" t="s">
        <v>151</v>
      </c>
      <c r="B60" s="283" t="s">
        <v>141</v>
      </c>
      <c r="C60" s="284"/>
      <c r="D60" s="284"/>
      <c r="E60" s="284"/>
      <c r="F60" s="401"/>
      <c r="G60" s="8"/>
      <c r="H60" s="141"/>
      <c r="I60" s="19"/>
      <c r="J60" s="19"/>
      <c r="K60" s="127"/>
      <c r="L60" s="19"/>
      <c r="M60" s="19"/>
      <c r="N60" s="127"/>
      <c r="O60" s="19"/>
      <c r="P60" s="35"/>
      <c r="Q60" s="127"/>
    </row>
    <row r="61" spans="1:17" s="73" customFormat="1" ht="117.75" customHeight="1">
      <c r="A61" s="26"/>
      <c r="B61" s="287" t="s">
        <v>267</v>
      </c>
      <c r="C61" s="288"/>
      <c r="D61" s="288"/>
      <c r="E61" s="288"/>
      <c r="F61" s="346"/>
      <c r="G61" s="8" t="s">
        <v>57</v>
      </c>
      <c r="H61" s="249" t="s">
        <v>266</v>
      </c>
      <c r="I61" s="19"/>
      <c r="J61" s="19">
        <v>148370</v>
      </c>
      <c r="K61" s="19">
        <f>SUM(I61:J61)</f>
        <v>148370</v>
      </c>
      <c r="L61" s="19"/>
      <c r="M61" s="19">
        <v>148370</v>
      </c>
      <c r="N61" s="19">
        <f>SUM(L61:M61)</f>
        <v>148370</v>
      </c>
      <c r="O61" s="19">
        <f>L61-I61</f>
        <v>0</v>
      </c>
      <c r="P61" s="35">
        <f>M61-J61</f>
        <v>0</v>
      </c>
      <c r="Q61" s="19">
        <f>SUM(O61:P61)</f>
        <v>0</v>
      </c>
    </row>
    <row r="62" spans="1:17" s="73" customFormat="1" ht="16.5" customHeight="1">
      <c r="A62" s="87" t="s">
        <v>152</v>
      </c>
      <c r="B62" s="283" t="s">
        <v>142</v>
      </c>
      <c r="C62" s="284"/>
      <c r="D62" s="284"/>
      <c r="E62" s="284"/>
      <c r="F62" s="401"/>
      <c r="G62" s="8"/>
      <c r="H62" s="245"/>
      <c r="I62" s="19"/>
      <c r="J62" s="19"/>
      <c r="K62" s="127"/>
      <c r="L62" s="19"/>
      <c r="M62" s="19"/>
      <c r="N62" s="127"/>
      <c r="O62" s="19"/>
      <c r="P62" s="35"/>
      <c r="Q62" s="19"/>
    </row>
    <row r="63" spans="1:17" s="73" customFormat="1" ht="42" customHeight="1">
      <c r="A63" s="26"/>
      <c r="B63" s="287" t="s">
        <v>268</v>
      </c>
      <c r="C63" s="288"/>
      <c r="D63" s="288"/>
      <c r="E63" s="288"/>
      <c r="F63" s="346"/>
      <c r="G63" s="18" t="s">
        <v>1</v>
      </c>
      <c r="H63" s="141" t="s">
        <v>55</v>
      </c>
      <c r="I63" s="19"/>
      <c r="J63" s="19">
        <v>6</v>
      </c>
      <c r="K63" s="19">
        <f>SUM(I63:J63)</f>
        <v>6</v>
      </c>
      <c r="L63" s="19"/>
      <c r="M63" s="19">
        <v>6</v>
      </c>
      <c r="N63" s="19">
        <f>SUM(L63:M63)</f>
        <v>6</v>
      </c>
      <c r="O63" s="19">
        <f>L63-I63</f>
        <v>0</v>
      </c>
      <c r="P63" s="35">
        <f>M63-J63</f>
        <v>0</v>
      </c>
      <c r="Q63" s="19">
        <f>SUM(O63:P63)</f>
        <v>0</v>
      </c>
    </row>
    <row r="64" spans="1:17" s="73" customFormat="1" ht="18.75" customHeight="1">
      <c r="A64" s="87" t="s">
        <v>153</v>
      </c>
      <c r="B64" s="283" t="s">
        <v>143</v>
      </c>
      <c r="C64" s="284"/>
      <c r="D64" s="284"/>
      <c r="E64" s="284"/>
      <c r="F64" s="401"/>
      <c r="G64" s="18"/>
      <c r="H64" s="245"/>
      <c r="I64" s="19"/>
      <c r="J64" s="19"/>
      <c r="K64" s="127"/>
      <c r="L64" s="19"/>
      <c r="M64" s="19"/>
      <c r="N64" s="127"/>
      <c r="O64" s="19"/>
      <c r="P64" s="35"/>
      <c r="Q64" s="19"/>
    </row>
    <row r="65" spans="1:17" s="73" customFormat="1" ht="84.75" customHeight="1">
      <c r="A65" s="26"/>
      <c r="B65" s="287" t="s">
        <v>163</v>
      </c>
      <c r="C65" s="288"/>
      <c r="D65" s="288"/>
      <c r="E65" s="288"/>
      <c r="F65" s="346"/>
      <c r="G65" s="18" t="s">
        <v>57</v>
      </c>
      <c r="H65" s="248" t="s">
        <v>269</v>
      </c>
      <c r="I65" s="37"/>
      <c r="J65" s="37">
        <f>J61/J63</f>
        <v>24728.333333333332</v>
      </c>
      <c r="K65" s="37">
        <f>SUM(I65:J65)</f>
        <v>24728.333333333332</v>
      </c>
      <c r="L65" s="37"/>
      <c r="M65" s="37">
        <f>M61/M63</f>
        <v>24728.333333333332</v>
      </c>
      <c r="N65" s="37">
        <f>SUM(L65:M65)</f>
        <v>24728.333333333332</v>
      </c>
      <c r="O65" s="19">
        <f>L65-I65</f>
        <v>0</v>
      </c>
      <c r="P65" s="35">
        <f>M65-J65</f>
        <v>0</v>
      </c>
      <c r="Q65" s="19">
        <f>SUM(O65:P65)</f>
        <v>0</v>
      </c>
    </row>
    <row r="66" spans="1:17" s="73" customFormat="1" ht="25.5" customHeight="1">
      <c r="A66" s="87" t="s">
        <v>154</v>
      </c>
      <c r="B66" s="283" t="s">
        <v>144</v>
      </c>
      <c r="C66" s="284"/>
      <c r="D66" s="284"/>
      <c r="E66" s="284"/>
      <c r="F66" s="401"/>
      <c r="G66" s="18"/>
      <c r="H66" s="245"/>
      <c r="I66" s="19"/>
      <c r="J66" s="19"/>
      <c r="K66" s="127"/>
      <c r="L66" s="19"/>
      <c r="M66" s="19"/>
      <c r="N66" s="127"/>
      <c r="O66" s="19"/>
      <c r="P66" s="35"/>
      <c r="Q66" s="127"/>
    </row>
    <row r="67" spans="1:17" s="73" customFormat="1" ht="73.5" customHeight="1">
      <c r="A67" s="26"/>
      <c r="B67" s="287" t="s">
        <v>270</v>
      </c>
      <c r="C67" s="288"/>
      <c r="D67" s="288"/>
      <c r="E67" s="288"/>
      <c r="F67" s="346"/>
      <c r="G67" s="18" t="s">
        <v>76</v>
      </c>
      <c r="H67" s="248" t="s">
        <v>271</v>
      </c>
      <c r="I67" s="20"/>
      <c r="J67" s="37">
        <f>6/6*100</f>
        <v>100</v>
      </c>
      <c r="K67" s="19">
        <f>SUM(I67:J67)</f>
        <v>100</v>
      </c>
      <c r="L67" s="19"/>
      <c r="M67" s="37">
        <f>6/6*100</f>
        <v>100</v>
      </c>
      <c r="N67" s="19">
        <f>SUM(L67:M67)</f>
        <v>100</v>
      </c>
      <c r="O67" s="19">
        <f>L67-I67</f>
        <v>0</v>
      </c>
      <c r="P67" s="35">
        <f>M67-J67</f>
        <v>0</v>
      </c>
      <c r="Q67" s="19">
        <f>SUM(O67:P67)</f>
        <v>0</v>
      </c>
    </row>
    <row r="68" spans="1:21" ht="15.75" customHeight="1">
      <c r="A68" s="283" t="s">
        <v>167</v>
      </c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72"/>
      <c r="S68" s="138"/>
      <c r="T68" s="138"/>
      <c r="U68" s="138"/>
    </row>
    <row r="69" spans="1:21" ht="30" customHeight="1">
      <c r="A69" s="350" t="s">
        <v>272</v>
      </c>
      <c r="B69" s="351"/>
      <c r="C69" s="351"/>
      <c r="D69" s="351"/>
      <c r="E69" s="351"/>
      <c r="F69" s="351"/>
      <c r="G69" s="351"/>
      <c r="H69" s="351"/>
      <c r="I69" s="351"/>
      <c r="J69" s="351"/>
      <c r="K69" s="351"/>
      <c r="L69" s="351"/>
      <c r="M69" s="351"/>
      <c r="N69" s="351"/>
      <c r="O69" s="351"/>
      <c r="P69" s="351"/>
      <c r="Q69" s="351"/>
      <c r="R69" s="137"/>
      <c r="S69" s="138"/>
      <c r="T69" s="138"/>
      <c r="U69" s="138"/>
    </row>
    <row r="70" spans="1:21" ht="13.5" customHeight="1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7"/>
      <c r="S70" s="138"/>
      <c r="T70" s="138"/>
      <c r="U70" s="138"/>
    </row>
    <row r="71" spans="1:16" ht="15" customHeight="1">
      <c r="A71" s="178" t="s">
        <v>224</v>
      </c>
      <c r="B71" s="349" t="s">
        <v>225</v>
      </c>
      <c r="C71" s="349"/>
      <c r="D71" s="349"/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3"/>
      <c r="P71" s="3"/>
    </row>
    <row r="72" spans="1:16" ht="15" customHeight="1">
      <c r="A72" s="349" t="s">
        <v>296</v>
      </c>
      <c r="B72" s="349"/>
      <c r="C72" s="349"/>
      <c r="D72" s="349"/>
      <c r="E72" s="349"/>
      <c r="F72" s="349"/>
      <c r="G72" s="349"/>
      <c r="H72" s="349"/>
      <c r="I72" s="349"/>
      <c r="J72" s="349"/>
      <c r="K72" s="349"/>
      <c r="L72" s="349"/>
      <c r="M72" s="349"/>
      <c r="N72" s="349"/>
      <c r="O72" s="3"/>
      <c r="P72" s="3"/>
    </row>
    <row r="73" spans="1:16" ht="15" customHeight="1">
      <c r="A73" s="3"/>
      <c r="B73" s="3"/>
      <c r="C73" s="3"/>
      <c r="D73" s="3"/>
      <c r="E73" s="44"/>
      <c r="F73" s="44"/>
      <c r="G73" s="44"/>
      <c r="H73" s="44"/>
      <c r="I73" s="44"/>
      <c r="J73" s="44"/>
      <c r="K73" s="42"/>
      <c r="L73" s="44"/>
      <c r="M73" s="44"/>
      <c r="N73" s="43"/>
      <c r="O73" s="3"/>
      <c r="P73" s="3"/>
    </row>
    <row r="74" spans="1:16" ht="15" customHeight="1">
      <c r="A74" s="3"/>
      <c r="B74" s="3"/>
      <c r="C74" s="3"/>
      <c r="D74" s="3"/>
      <c r="E74" s="44"/>
      <c r="F74" s="44"/>
      <c r="G74" s="44"/>
      <c r="H74" s="44"/>
      <c r="I74" s="44"/>
      <c r="J74" s="44"/>
      <c r="K74" s="42"/>
      <c r="L74" s="44"/>
      <c r="M74" s="44"/>
      <c r="N74" s="43"/>
      <c r="O74" s="3"/>
      <c r="P74" s="3"/>
    </row>
    <row r="75" spans="1:16" ht="15">
      <c r="A75" s="15" t="s">
        <v>314</v>
      </c>
      <c r="B75" s="15"/>
      <c r="C75" s="15"/>
      <c r="D75" s="15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8" ht="15.75">
      <c r="A76" s="21" t="s">
        <v>315</v>
      </c>
      <c r="B76" s="21"/>
      <c r="C76" s="21"/>
      <c r="D76" s="21"/>
      <c r="E76" s="3"/>
      <c r="F76" s="3"/>
      <c r="G76" s="3"/>
      <c r="H76" s="3"/>
      <c r="I76" s="3"/>
      <c r="J76" s="3"/>
      <c r="K76" s="3"/>
      <c r="L76" s="14"/>
      <c r="M76" s="14"/>
      <c r="N76" s="289" t="s">
        <v>222</v>
      </c>
      <c r="O76" s="289"/>
      <c r="P76" s="289"/>
      <c r="Q76" s="3"/>
      <c r="R76" s="3"/>
    </row>
    <row r="77" spans="1:18" ht="12.75">
      <c r="A77" s="3" t="s">
        <v>20</v>
      </c>
      <c r="B77" s="3" t="s">
        <v>23</v>
      </c>
      <c r="C77" s="3"/>
      <c r="D77" s="3"/>
      <c r="E77" s="3"/>
      <c r="F77" s="3"/>
      <c r="G77" s="3"/>
      <c r="H77" s="3"/>
      <c r="I77" s="3"/>
      <c r="J77" s="3"/>
      <c r="K77" s="3"/>
      <c r="L77" s="308" t="s">
        <v>22</v>
      </c>
      <c r="M77" s="308"/>
      <c r="N77" s="308" t="s">
        <v>21</v>
      </c>
      <c r="O77" s="308"/>
      <c r="P77" s="308"/>
      <c r="Q77" s="3"/>
      <c r="R77" s="3"/>
    </row>
    <row r="78" spans="1:16" ht="15">
      <c r="A78" s="15"/>
      <c r="B78" s="15"/>
      <c r="C78" s="15"/>
      <c r="D78" s="15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282" t="s">
        <v>319</v>
      </c>
      <c r="B79" s="282"/>
      <c r="C79" s="282"/>
      <c r="D79" s="282"/>
      <c r="E79" s="282"/>
      <c r="F79" s="282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5.75">
      <c r="A80" s="282"/>
      <c r="B80" s="282"/>
      <c r="C80" s="282"/>
      <c r="D80" s="282"/>
      <c r="E80" s="282"/>
      <c r="F80" s="282"/>
      <c r="G80" s="3"/>
      <c r="H80" s="3"/>
      <c r="I80" s="3"/>
      <c r="J80" s="3"/>
      <c r="K80" s="3"/>
      <c r="L80" s="14"/>
      <c r="M80" s="14"/>
      <c r="N80" s="289" t="s">
        <v>223</v>
      </c>
      <c r="O80" s="289"/>
      <c r="P80" s="289"/>
    </row>
    <row r="81" spans="1:18" ht="12.75">
      <c r="A81" s="12" t="s">
        <v>122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308" t="s">
        <v>22</v>
      </c>
      <c r="M81" s="308"/>
      <c r="N81" s="308" t="s">
        <v>21</v>
      </c>
      <c r="O81" s="308"/>
      <c r="P81" s="308"/>
      <c r="Q81" s="3"/>
      <c r="R81" s="3"/>
    </row>
    <row r="82" spans="1:1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8" ht="12.75">
      <c r="A84" s="328"/>
      <c r="B84" s="328"/>
      <c r="C84" s="328"/>
      <c r="D84" s="328"/>
      <c r="E84" s="328"/>
      <c r="F84" s="328"/>
      <c r="G84" s="328"/>
      <c r="H84" s="328"/>
      <c r="I84" s="328"/>
      <c r="J84" s="328"/>
      <c r="K84" s="328"/>
      <c r="L84" s="13"/>
      <c r="M84" s="13"/>
      <c r="N84" s="13"/>
      <c r="O84" s="13"/>
      <c r="P84" s="13"/>
      <c r="Q84" s="3"/>
      <c r="R84" s="3"/>
    </row>
  </sheetData>
  <sheetProtection/>
  <mergeCells count="72">
    <mergeCell ref="B62:F62"/>
    <mergeCell ref="B63:F63"/>
    <mergeCell ref="B64:F64"/>
    <mergeCell ref="B65:F65"/>
    <mergeCell ref="A68:Q68"/>
    <mergeCell ref="B66:F66"/>
    <mergeCell ref="B50:F51"/>
    <mergeCell ref="G50:G51"/>
    <mergeCell ref="I50:K50"/>
    <mergeCell ref="B52:F52"/>
    <mergeCell ref="B53:F53"/>
    <mergeCell ref="B27:Q27"/>
    <mergeCell ref="B28:Q28"/>
    <mergeCell ref="B29:Q29"/>
    <mergeCell ref="L33:N33"/>
    <mergeCell ref="O33:Q33"/>
    <mergeCell ref="I42:K42"/>
    <mergeCell ref="L42:N42"/>
    <mergeCell ref="O42:Q42"/>
    <mergeCell ref="B42:H43"/>
    <mergeCell ref="A33:A34"/>
    <mergeCell ref="B33:H34"/>
    <mergeCell ref="B40:P40"/>
    <mergeCell ref="B37:H37"/>
    <mergeCell ref="B35:H35"/>
    <mergeCell ref="B36:H36"/>
    <mergeCell ref="E12:O12"/>
    <mergeCell ref="E15:M15"/>
    <mergeCell ref="E23:O23"/>
    <mergeCell ref="B21:Q21"/>
    <mergeCell ref="F13:N13"/>
    <mergeCell ref="B31:P31"/>
    <mergeCell ref="H16:M16"/>
    <mergeCell ref="B18:O18"/>
    <mergeCell ref="B20:Q20"/>
    <mergeCell ref="B25:O25"/>
    <mergeCell ref="A50:A51"/>
    <mergeCell ref="H50:H51"/>
    <mergeCell ref="L50:N50"/>
    <mergeCell ref="B48:O48"/>
    <mergeCell ref="N1:O1"/>
    <mergeCell ref="A6:P6"/>
    <mergeCell ref="A7:P7"/>
    <mergeCell ref="F10:N10"/>
    <mergeCell ref="I33:K33"/>
    <mergeCell ref="A38:Q38"/>
    <mergeCell ref="B54:F54"/>
    <mergeCell ref="B56:F56"/>
    <mergeCell ref="A58:Q58"/>
    <mergeCell ref="B59:F59"/>
    <mergeCell ref="O41:P41"/>
    <mergeCell ref="A42:A43"/>
    <mergeCell ref="B44:H44"/>
    <mergeCell ref="B45:H45"/>
    <mergeCell ref="B46:H46"/>
    <mergeCell ref="O50:Q50"/>
    <mergeCell ref="A84:K84"/>
    <mergeCell ref="N76:P76"/>
    <mergeCell ref="L77:M77"/>
    <mergeCell ref="N77:P77"/>
    <mergeCell ref="B57:F57"/>
    <mergeCell ref="B55:F55"/>
    <mergeCell ref="B71:N71"/>
    <mergeCell ref="A72:N72"/>
    <mergeCell ref="B60:F60"/>
    <mergeCell ref="B61:F61"/>
    <mergeCell ref="A79:F80"/>
    <mergeCell ref="B67:F67"/>
    <mergeCell ref="A69:Q69"/>
    <mergeCell ref="N80:P80"/>
    <mergeCell ref="L81:M81"/>
    <mergeCell ref="N81:P81"/>
  </mergeCells>
  <printOptions/>
  <pageMargins left="0.1968503937007874" right="0.1968503937007874" top="0.5905511811023623" bottom="0.3937007874015748" header="0.5118110236220472" footer="0"/>
  <pageSetup fitToHeight="3" horizontalDpi="600" verticalDpi="600" orientation="landscape" paperSize="9" scale="7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U133"/>
  <sheetViews>
    <sheetView zoomScalePageLayoutView="0" workbookViewId="0" topLeftCell="A106">
      <selection activeCell="K122" sqref="K122"/>
    </sheetView>
  </sheetViews>
  <sheetFormatPr defaultColWidth="9.140625" defaultRowHeight="12.75"/>
  <cols>
    <col min="1" max="1" width="5.28125" style="0" customWidth="1"/>
    <col min="2" max="4" width="10.7109375" style="0" customWidth="1"/>
    <col min="5" max="5" width="11.28125" style="0" customWidth="1"/>
    <col min="6" max="6" width="12.00390625" style="0" customWidth="1"/>
    <col min="7" max="7" width="14.7109375" style="0" customWidth="1"/>
    <col min="8" max="8" width="14.140625" style="0" customWidth="1"/>
    <col min="9" max="9" width="12.28125" style="0" customWidth="1"/>
    <col min="10" max="10" width="12.421875" style="0" customWidth="1"/>
    <col min="11" max="11" width="11.7109375" style="0" customWidth="1"/>
    <col min="12" max="12" width="12.7109375" style="0" customWidth="1"/>
    <col min="13" max="13" width="12.140625" style="0" customWidth="1"/>
    <col min="14" max="14" width="12.28125" style="0" customWidth="1"/>
    <col min="15" max="15" width="12.00390625" style="0" customWidth="1"/>
    <col min="16" max="17" width="10.7109375" style="0" customWidth="1"/>
    <col min="18" max="20" width="9.00390625" style="0" customWidth="1"/>
  </cols>
  <sheetData>
    <row r="1" spans="1:14" ht="12.75">
      <c r="A1" s="1"/>
      <c r="L1" s="4"/>
      <c r="M1" s="328" t="s">
        <v>10</v>
      </c>
      <c r="N1" s="328"/>
    </row>
    <row r="2" spans="1:14" ht="12.75">
      <c r="A2" s="1"/>
      <c r="L2" s="5"/>
      <c r="M2" s="49" t="s">
        <v>124</v>
      </c>
      <c r="N2" s="49"/>
    </row>
    <row r="3" spans="1:14" ht="12.75">
      <c r="A3" s="1"/>
      <c r="L3" s="5"/>
      <c r="M3" s="49" t="s">
        <v>129</v>
      </c>
      <c r="N3" s="49"/>
    </row>
    <row r="4" spans="1:15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 t="s">
        <v>196</v>
      </c>
      <c r="N4" s="3"/>
      <c r="O4" s="3"/>
    </row>
    <row r="5" spans="1:15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7" ht="15.75">
      <c r="A6" s="329" t="s">
        <v>33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12"/>
      <c r="Q6" s="12"/>
    </row>
    <row r="7" spans="1:17" ht="14.25" customHeight="1">
      <c r="A7" s="329" t="s">
        <v>197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12"/>
      <c r="Q7" s="12"/>
    </row>
    <row r="8" spans="1:17" ht="15" customHeight="1">
      <c r="A8" s="22"/>
      <c r="B8" s="22"/>
      <c r="C8" s="22"/>
      <c r="D8" s="22"/>
      <c r="E8" s="22"/>
      <c r="F8" s="22"/>
      <c r="G8" s="23"/>
      <c r="H8" s="24"/>
      <c r="I8" s="24"/>
      <c r="J8" s="24"/>
      <c r="K8" s="24"/>
      <c r="L8" s="23"/>
      <c r="M8" s="22"/>
      <c r="N8" s="22"/>
      <c r="O8" s="22"/>
      <c r="P8" s="12"/>
      <c r="Q8" s="12"/>
    </row>
    <row r="9" spans="1:16" ht="18" customHeight="1">
      <c r="A9" s="161" t="s">
        <v>24</v>
      </c>
      <c r="B9" s="132" t="s">
        <v>125</v>
      </c>
      <c r="C9" s="132"/>
      <c r="D9" s="28"/>
      <c r="E9" s="415" t="s">
        <v>39</v>
      </c>
      <c r="F9" s="415"/>
      <c r="G9" s="415"/>
      <c r="H9" s="415"/>
      <c r="I9" s="415"/>
      <c r="J9" s="415"/>
      <c r="K9" s="415"/>
      <c r="L9" s="415"/>
      <c r="M9" s="415"/>
      <c r="N9" s="416"/>
      <c r="O9" s="14"/>
      <c r="P9" s="219"/>
    </row>
    <row r="10" spans="1:15" ht="12.75">
      <c r="A10" s="143" t="s">
        <v>11</v>
      </c>
      <c r="B10" s="143" t="s">
        <v>228</v>
      </c>
      <c r="C10" s="143"/>
      <c r="D10" s="3"/>
      <c r="E10" s="330" t="s">
        <v>26</v>
      </c>
      <c r="F10" s="330"/>
      <c r="G10" s="330"/>
      <c r="H10" s="330"/>
      <c r="I10" s="330"/>
      <c r="J10" s="330"/>
      <c r="K10" s="330"/>
      <c r="L10" s="330"/>
      <c r="M10" s="330"/>
      <c r="N10" s="31"/>
      <c r="O10" s="3"/>
    </row>
    <row r="11" spans="1:15" ht="15" customHeight="1">
      <c r="A11" s="14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6" ht="19.5" customHeight="1">
      <c r="A12" s="143" t="s">
        <v>25</v>
      </c>
      <c r="B12" s="132" t="s">
        <v>126</v>
      </c>
      <c r="C12" s="132"/>
      <c r="D12" s="219"/>
      <c r="E12" s="415" t="s">
        <v>39</v>
      </c>
      <c r="F12" s="415"/>
      <c r="G12" s="415"/>
      <c r="H12" s="415"/>
      <c r="I12" s="415"/>
      <c r="J12" s="415"/>
      <c r="K12" s="415"/>
      <c r="L12" s="415"/>
      <c r="M12" s="415"/>
      <c r="N12" s="416"/>
      <c r="O12" s="14"/>
      <c r="P12" s="219"/>
    </row>
    <row r="13" spans="1:15" ht="12.75">
      <c r="A13" s="143" t="s">
        <v>12</v>
      </c>
      <c r="B13" s="143" t="s">
        <v>228</v>
      </c>
      <c r="C13" s="143"/>
      <c r="D13" s="3"/>
      <c r="E13" s="330" t="s">
        <v>27</v>
      </c>
      <c r="F13" s="330"/>
      <c r="G13" s="330"/>
      <c r="H13" s="330"/>
      <c r="I13" s="330"/>
      <c r="J13" s="330"/>
      <c r="K13" s="330"/>
      <c r="L13" s="330"/>
      <c r="M13" s="330"/>
      <c r="N13" s="32"/>
      <c r="O13" s="3"/>
    </row>
    <row r="14" spans="1:15" ht="15" customHeight="1">
      <c r="A14" s="14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6" ht="15.75" customHeight="1">
      <c r="A15" s="63" t="s">
        <v>28</v>
      </c>
      <c r="B15" s="133" t="s">
        <v>157</v>
      </c>
      <c r="C15" s="29" t="s">
        <v>50</v>
      </c>
      <c r="D15" s="219"/>
      <c r="E15" s="414" t="s">
        <v>159</v>
      </c>
      <c r="F15" s="414"/>
      <c r="G15" s="414"/>
      <c r="H15" s="414"/>
      <c r="I15" s="414"/>
      <c r="J15" s="414"/>
      <c r="K15" s="414"/>
      <c r="L15" s="414"/>
      <c r="M15" s="28"/>
      <c r="N15" s="28"/>
      <c r="O15" s="28"/>
      <c r="P15" s="219"/>
    </row>
    <row r="16" spans="1:15" ht="12.75">
      <c r="A16" s="3" t="s">
        <v>156</v>
      </c>
      <c r="B16" s="143" t="s">
        <v>228</v>
      </c>
      <c r="C16" s="143" t="s">
        <v>202</v>
      </c>
      <c r="E16" s="3"/>
      <c r="F16" s="3"/>
      <c r="G16" s="308" t="s">
        <v>227</v>
      </c>
      <c r="H16" s="308"/>
      <c r="I16" s="308"/>
      <c r="J16" s="308"/>
      <c r="K16" s="3"/>
      <c r="L16" s="3"/>
      <c r="M16" s="3"/>
      <c r="N16" s="3"/>
      <c r="O16" s="3"/>
    </row>
    <row r="17" spans="1:15" ht="12.75">
      <c r="A17" s="3"/>
      <c r="B17" s="143"/>
      <c r="C17" s="143"/>
      <c r="D17" s="14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4" ht="15">
      <c r="A18" s="63" t="s">
        <v>249</v>
      </c>
      <c r="B18" s="409" t="s">
        <v>208</v>
      </c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</row>
    <row r="19" spans="1:14" ht="9" customHeight="1">
      <c r="A19" s="63"/>
      <c r="B19" s="144"/>
      <c r="C19" s="144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</row>
    <row r="20" spans="1:16" ht="15" customHeight="1">
      <c r="A20" s="187" t="s">
        <v>209</v>
      </c>
      <c r="B20" s="410" t="s">
        <v>203</v>
      </c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</row>
    <row r="21" spans="1:16" ht="15" customHeight="1">
      <c r="A21" s="19">
        <v>1</v>
      </c>
      <c r="B21" s="322" t="s">
        <v>205</v>
      </c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</row>
    <row r="22" spans="1:16" ht="15" customHeight="1">
      <c r="A22" s="19">
        <v>2</v>
      </c>
      <c r="B22" s="322" t="s">
        <v>245</v>
      </c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</row>
    <row r="23" spans="1:16" ht="15" customHeight="1">
      <c r="A23" s="19">
        <v>3</v>
      </c>
      <c r="B23" s="322" t="s">
        <v>246</v>
      </c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</row>
    <row r="24" spans="1:15" ht="12.75">
      <c r="A24" s="3"/>
      <c r="B24" s="143"/>
      <c r="C24" s="143"/>
      <c r="D24" s="14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6" ht="15">
      <c r="A25" s="143" t="s">
        <v>31</v>
      </c>
      <c r="B25" s="220" t="s">
        <v>247</v>
      </c>
      <c r="C25" s="220"/>
      <c r="D25" s="221"/>
      <c r="E25" s="221"/>
      <c r="F25" s="319" t="s">
        <v>248</v>
      </c>
      <c r="G25" s="319"/>
      <c r="H25" s="319"/>
      <c r="I25" s="319"/>
      <c r="J25" s="319"/>
      <c r="K25" s="319"/>
      <c r="L25" s="319"/>
      <c r="M25" s="319"/>
      <c r="N25" s="319"/>
      <c r="O25" s="14"/>
      <c r="P25" s="219"/>
    </row>
    <row r="26" spans="1:15" ht="12.75">
      <c r="A26" s="3"/>
      <c r="B26" s="143"/>
      <c r="C26" s="143"/>
      <c r="D26" s="14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">
      <c r="A27" s="143" t="s">
        <v>37</v>
      </c>
      <c r="B27" s="312" t="s">
        <v>250</v>
      </c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"/>
    </row>
    <row r="28" spans="1:15" ht="9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6" ht="18.75" customHeight="1">
      <c r="A29" s="229" t="s">
        <v>13</v>
      </c>
      <c r="B29" s="321" t="s">
        <v>204</v>
      </c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</row>
    <row r="30" spans="1:16" ht="15.75" customHeight="1">
      <c r="A30" s="8">
        <v>1</v>
      </c>
      <c r="B30" s="412" t="s">
        <v>65</v>
      </c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412"/>
      <c r="P30" s="412"/>
    </row>
    <row r="31" spans="1:16" ht="15.75" customHeight="1">
      <c r="A31" s="8">
        <v>2</v>
      </c>
      <c r="B31" s="412" t="s">
        <v>58</v>
      </c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412"/>
      <c r="P31" s="412"/>
    </row>
    <row r="32" spans="1:16" ht="15.75" customHeight="1">
      <c r="A32" s="8">
        <v>3</v>
      </c>
      <c r="B32" s="412" t="s">
        <v>74</v>
      </c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</row>
    <row r="33" spans="1:16" ht="15.75" customHeight="1">
      <c r="A33" s="8">
        <v>4</v>
      </c>
      <c r="B33" s="412" t="s">
        <v>49</v>
      </c>
      <c r="C33" s="412"/>
      <c r="D33" s="412"/>
      <c r="E33" s="412"/>
      <c r="F33" s="412"/>
      <c r="G33" s="412"/>
      <c r="H33" s="412"/>
      <c r="I33" s="412"/>
      <c r="J33" s="412"/>
      <c r="K33" s="412"/>
      <c r="L33" s="412"/>
      <c r="M33" s="412"/>
      <c r="N33" s="412"/>
      <c r="O33" s="412"/>
      <c r="P33" s="412"/>
    </row>
    <row r="34" spans="1:15" ht="12.75">
      <c r="A34" s="3"/>
      <c r="B34" s="143"/>
      <c r="C34" s="143"/>
      <c r="D34" s="14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7" ht="15" customHeight="1">
      <c r="A35" s="222" t="s">
        <v>38</v>
      </c>
      <c r="B35" s="282" t="s">
        <v>251</v>
      </c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11"/>
      <c r="Q35" s="11"/>
    </row>
    <row r="36" spans="1:15" ht="15">
      <c r="A36" s="3"/>
      <c r="B36" s="3"/>
      <c r="C36" s="3"/>
      <c r="D36" s="3"/>
      <c r="E36" s="3"/>
      <c r="F36" s="3"/>
      <c r="G36" s="3"/>
      <c r="H36" s="3"/>
      <c r="I36" s="3"/>
      <c r="J36" s="3"/>
      <c r="L36" s="6"/>
      <c r="M36" s="3"/>
      <c r="N36" s="91" t="s">
        <v>133</v>
      </c>
      <c r="O36" s="161"/>
    </row>
    <row r="37" spans="1:16" s="73" customFormat="1" ht="27.75" customHeight="1">
      <c r="A37" s="309" t="s">
        <v>13</v>
      </c>
      <c r="B37" s="295" t="s">
        <v>213</v>
      </c>
      <c r="C37" s="362"/>
      <c r="D37" s="362"/>
      <c r="E37" s="362"/>
      <c r="F37" s="362"/>
      <c r="G37" s="363"/>
      <c r="H37" s="325" t="s">
        <v>131</v>
      </c>
      <c r="I37" s="326"/>
      <c r="J37" s="327"/>
      <c r="K37" s="325" t="s">
        <v>214</v>
      </c>
      <c r="L37" s="326"/>
      <c r="M37" s="327"/>
      <c r="N37" s="358" t="s">
        <v>34</v>
      </c>
      <c r="O37" s="417"/>
      <c r="P37" s="359"/>
    </row>
    <row r="38" spans="1:16" s="73" customFormat="1" ht="27.75" customHeight="1">
      <c r="A38" s="309"/>
      <c r="B38" s="364"/>
      <c r="C38" s="365"/>
      <c r="D38" s="365"/>
      <c r="E38" s="365"/>
      <c r="F38" s="365"/>
      <c r="G38" s="366"/>
      <c r="H38" s="8" t="s">
        <v>14</v>
      </c>
      <c r="I38" s="8" t="s">
        <v>15</v>
      </c>
      <c r="J38" s="66" t="s">
        <v>132</v>
      </c>
      <c r="K38" s="8" t="s">
        <v>14</v>
      </c>
      <c r="L38" s="8" t="s">
        <v>15</v>
      </c>
      <c r="M38" s="66" t="s">
        <v>132</v>
      </c>
      <c r="N38" s="8" t="s">
        <v>14</v>
      </c>
      <c r="O38" s="8" t="s">
        <v>15</v>
      </c>
      <c r="P38" s="67" t="s">
        <v>132</v>
      </c>
    </row>
    <row r="39" spans="1:16" ht="13.5" customHeight="1">
      <c r="A39" s="143">
        <v>1</v>
      </c>
      <c r="B39" s="418">
        <v>2</v>
      </c>
      <c r="C39" s="419"/>
      <c r="D39" s="419"/>
      <c r="E39" s="419"/>
      <c r="F39" s="419"/>
      <c r="G39" s="420"/>
      <c r="H39" s="225">
        <v>3</v>
      </c>
      <c r="I39" s="225">
        <v>4</v>
      </c>
      <c r="J39" s="53">
        <v>5</v>
      </c>
      <c r="K39" s="53">
        <v>6</v>
      </c>
      <c r="L39" s="53">
        <v>7</v>
      </c>
      <c r="M39" s="158">
        <v>8</v>
      </c>
      <c r="N39" s="158">
        <v>9</v>
      </c>
      <c r="O39" s="158">
        <v>10</v>
      </c>
      <c r="P39" s="158">
        <v>11</v>
      </c>
    </row>
    <row r="40" spans="1:16" ht="23.25" customHeight="1">
      <c r="A40" s="8">
        <v>1</v>
      </c>
      <c r="B40" s="381" t="s">
        <v>173</v>
      </c>
      <c r="C40" s="382"/>
      <c r="D40" s="382"/>
      <c r="E40" s="382"/>
      <c r="F40" s="382"/>
      <c r="G40" s="383"/>
      <c r="H40" s="224">
        <v>6929108</v>
      </c>
      <c r="I40" s="224"/>
      <c r="J40" s="36">
        <f>SUM(H40:I40)</f>
        <v>6929108</v>
      </c>
      <c r="K40" s="19">
        <v>6927508.46</v>
      </c>
      <c r="L40" s="131"/>
      <c r="M40" s="36">
        <f>SUM(K40:L40)</f>
        <v>6927508.46</v>
      </c>
      <c r="N40" s="36">
        <f>K40-H40</f>
        <v>-1599.5400000000373</v>
      </c>
      <c r="O40" s="36">
        <f>L40-I40</f>
        <v>0</v>
      </c>
      <c r="P40" s="36">
        <f>SUM(N40:O40)</f>
        <v>-1599.5400000000373</v>
      </c>
    </row>
    <row r="41" spans="1:16" ht="31.5" customHeight="1">
      <c r="A41" s="8">
        <v>2</v>
      </c>
      <c r="B41" s="381" t="s">
        <v>170</v>
      </c>
      <c r="C41" s="382"/>
      <c r="D41" s="382"/>
      <c r="E41" s="382"/>
      <c r="F41" s="382"/>
      <c r="G41" s="383"/>
      <c r="H41" s="224">
        <v>590565</v>
      </c>
      <c r="I41" s="224">
        <v>691491</v>
      </c>
      <c r="J41" s="36">
        <f>SUM(H41:I41)</f>
        <v>1282056</v>
      </c>
      <c r="K41" s="19">
        <v>578107.78</v>
      </c>
      <c r="L41" s="139">
        <v>680795</v>
      </c>
      <c r="M41" s="36">
        <f>SUM(K41:L41)</f>
        <v>1258902.78</v>
      </c>
      <c r="N41" s="36">
        <f>K41-H41</f>
        <v>-12457.219999999972</v>
      </c>
      <c r="O41" s="36">
        <f>L41-I41</f>
        <v>-10696</v>
      </c>
      <c r="P41" s="36">
        <f>SUM(N41:O41)</f>
        <v>-23153.219999999972</v>
      </c>
    </row>
    <row r="42" spans="1:16" ht="20.25" customHeight="1">
      <c r="A42" s="69"/>
      <c r="B42" s="394" t="s">
        <v>136</v>
      </c>
      <c r="C42" s="395"/>
      <c r="D42" s="395"/>
      <c r="E42" s="395"/>
      <c r="F42" s="395"/>
      <c r="G42" s="396"/>
      <c r="H42" s="189">
        <f aca="true" t="shared" si="0" ref="H42:P42">SUM(H40:H41)</f>
        <v>7519673</v>
      </c>
      <c r="I42" s="189">
        <f t="shared" si="0"/>
        <v>691491</v>
      </c>
      <c r="J42" s="189">
        <f t="shared" si="0"/>
        <v>8211164</v>
      </c>
      <c r="K42" s="189">
        <f t="shared" si="0"/>
        <v>7505616.24</v>
      </c>
      <c r="L42" s="190">
        <f t="shared" si="0"/>
        <v>680795</v>
      </c>
      <c r="M42" s="189">
        <f t="shared" si="0"/>
        <v>8186411.24</v>
      </c>
      <c r="N42" s="189">
        <f t="shared" si="0"/>
        <v>-14056.76000000001</v>
      </c>
      <c r="O42" s="189">
        <f t="shared" si="0"/>
        <v>-10696</v>
      </c>
      <c r="P42" s="189">
        <f t="shared" si="0"/>
        <v>-24752.76000000001</v>
      </c>
    </row>
    <row r="43" spans="1:17" s="73" customFormat="1" ht="40.5" customHeight="1">
      <c r="A43" s="413" t="s">
        <v>252</v>
      </c>
      <c r="B43" s="413"/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226"/>
      <c r="Q43" s="226"/>
    </row>
    <row r="44" spans="1:17" s="73" customFormat="1" ht="15.75" customHeight="1">
      <c r="A44" s="16"/>
      <c r="B44" s="171"/>
      <c r="C44" s="171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</row>
    <row r="45" spans="1:15" ht="16.5" customHeight="1">
      <c r="A45" s="143" t="s">
        <v>216</v>
      </c>
      <c r="B45" s="282" t="s">
        <v>217</v>
      </c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</row>
    <row r="46" spans="1:17" ht="11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91" t="s">
        <v>133</v>
      </c>
      <c r="P46" s="6"/>
      <c r="Q46" s="6"/>
    </row>
    <row r="47" spans="1:16" s="64" customFormat="1" ht="28.5" customHeight="1">
      <c r="A47" s="293" t="s">
        <v>13</v>
      </c>
      <c r="B47" s="295" t="s">
        <v>135</v>
      </c>
      <c r="C47" s="362"/>
      <c r="D47" s="362"/>
      <c r="E47" s="362"/>
      <c r="F47" s="362"/>
      <c r="G47" s="363"/>
      <c r="H47" s="325" t="s">
        <v>44</v>
      </c>
      <c r="I47" s="326"/>
      <c r="J47" s="327"/>
      <c r="K47" s="325" t="s">
        <v>36</v>
      </c>
      <c r="L47" s="326"/>
      <c r="M47" s="327"/>
      <c r="N47" s="358" t="s">
        <v>34</v>
      </c>
      <c r="O47" s="417"/>
      <c r="P47" s="359"/>
    </row>
    <row r="48" spans="1:16" s="64" customFormat="1" ht="30.75" customHeight="1">
      <c r="A48" s="294"/>
      <c r="B48" s="364"/>
      <c r="C48" s="365"/>
      <c r="D48" s="365"/>
      <c r="E48" s="365"/>
      <c r="F48" s="365"/>
      <c r="G48" s="366"/>
      <c r="H48" s="8" t="s">
        <v>16</v>
      </c>
      <c r="I48" s="8" t="s">
        <v>15</v>
      </c>
      <c r="J48" s="66" t="s">
        <v>132</v>
      </c>
      <c r="K48" s="8" t="s">
        <v>16</v>
      </c>
      <c r="L48" s="8" t="s">
        <v>15</v>
      </c>
      <c r="M48" s="66" t="s">
        <v>132</v>
      </c>
      <c r="N48" s="8" t="s">
        <v>16</v>
      </c>
      <c r="O48" s="8" t="s">
        <v>15</v>
      </c>
      <c r="P48" s="67" t="s">
        <v>132</v>
      </c>
    </row>
    <row r="49" spans="1:16" ht="12.75">
      <c r="A49" s="167">
        <v>1</v>
      </c>
      <c r="B49" s="374">
        <v>2</v>
      </c>
      <c r="C49" s="374"/>
      <c r="D49" s="374"/>
      <c r="E49" s="374"/>
      <c r="F49" s="374"/>
      <c r="G49" s="375"/>
      <c r="H49" s="111">
        <v>3</v>
      </c>
      <c r="I49" s="111">
        <v>4</v>
      </c>
      <c r="J49" s="111">
        <v>5</v>
      </c>
      <c r="K49" s="111">
        <v>6</v>
      </c>
      <c r="L49" s="111">
        <v>7</v>
      </c>
      <c r="M49" s="111">
        <v>8</v>
      </c>
      <c r="N49" s="111">
        <v>9</v>
      </c>
      <c r="O49" s="111">
        <v>10</v>
      </c>
      <c r="P49" s="111">
        <v>11</v>
      </c>
    </row>
    <row r="50" spans="1:16" ht="30" customHeight="1">
      <c r="A50" s="130">
        <v>1</v>
      </c>
      <c r="B50" s="381" t="s">
        <v>189</v>
      </c>
      <c r="C50" s="382"/>
      <c r="D50" s="382"/>
      <c r="E50" s="382"/>
      <c r="F50" s="382"/>
      <c r="G50" s="383"/>
      <c r="H50" s="36">
        <v>1692653</v>
      </c>
      <c r="I50" s="227"/>
      <c r="J50" s="36">
        <f>SUM(H50:I50)</f>
        <v>1692653</v>
      </c>
      <c r="K50" s="19">
        <v>1686646.84</v>
      </c>
      <c r="L50" s="227"/>
      <c r="M50" s="227">
        <f>SUM(K50:L50)</f>
        <v>1686646.84</v>
      </c>
      <c r="N50" s="36">
        <f>K50-H50</f>
        <v>-6006.159999999916</v>
      </c>
      <c r="O50" s="36">
        <f>L50-I50</f>
        <v>0</v>
      </c>
      <c r="P50" s="36">
        <f>SUM(N50:O50)</f>
        <v>-6006.159999999916</v>
      </c>
    </row>
    <row r="51" spans="1:16" s="84" customFormat="1" ht="19.5" customHeight="1">
      <c r="A51" s="230"/>
      <c r="B51" s="336" t="s">
        <v>29</v>
      </c>
      <c r="C51" s="337"/>
      <c r="D51" s="337"/>
      <c r="E51" s="337"/>
      <c r="F51" s="337"/>
      <c r="G51" s="338"/>
      <c r="H51" s="189">
        <f aca="true" t="shared" si="1" ref="H51:P51">H50</f>
        <v>1692653</v>
      </c>
      <c r="I51" s="189">
        <f t="shared" si="1"/>
        <v>0</v>
      </c>
      <c r="J51" s="189">
        <f t="shared" si="1"/>
        <v>1692653</v>
      </c>
      <c r="K51" s="189">
        <f t="shared" si="1"/>
        <v>1686646.84</v>
      </c>
      <c r="L51" s="189">
        <f t="shared" si="1"/>
        <v>0</v>
      </c>
      <c r="M51" s="189">
        <f t="shared" si="1"/>
        <v>1686646.84</v>
      </c>
      <c r="N51" s="189">
        <f t="shared" si="1"/>
        <v>-6006.159999999916</v>
      </c>
      <c r="O51" s="189">
        <f t="shared" si="1"/>
        <v>0</v>
      </c>
      <c r="P51" s="189">
        <f t="shared" si="1"/>
        <v>-6006.159999999916</v>
      </c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5">
      <c r="A53" s="143" t="s">
        <v>219</v>
      </c>
      <c r="B53" s="312" t="s">
        <v>137</v>
      </c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"/>
    </row>
    <row r="54" spans="1:15" ht="7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6" s="73" customFormat="1" ht="39" customHeight="1">
      <c r="A55" s="293" t="s">
        <v>13</v>
      </c>
      <c r="B55" s="295" t="s">
        <v>17</v>
      </c>
      <c r="C55" s="362"/>
      <c r="D55" s="362"/>
      <c r="E55" s="363"/>
      <c r="F55" s="293" t="s">
        <v>18</v>
      </c>
      <c r="G55" s="293" t="s">
        <v>19</v>
      </c>
      <c r="H55" s="325" t="s">
        <v>139</v>
      </c>
      <c r="I55" s="326"/>
      <c r="J55" s="327"/>
      <c r="K55" s="325" t="s">
        <v>220</v>
      </c>
      <c r="L55" s="326"/>
      <c r="M55" s="327"/>
      <c r="N55" s="325" t="s">
        <v>34</v>
      </c>
      <c r="O55" s="326"/>
      <c r="P55" s="327"/>
    </row>
    <row r="56" spans="1:16" s="73" customFormat="1" ht="27" customHeight="1">
      <c r="A56" s="294"/>
      <c r="B56" s="364"/>
      <c r="C56" s="365"/>
      <c r="D56" s="365"/>
      <c r="E56" s="366"/>
      <c r="F56" s="341"/>
      <c r="G56" s="341"/>
      <c r="H56" s="8" t="s">
        <v>14</v>
      </c>
      <c r="I56" s="8" t="s">
        <v>15</v>
      </c>
      <c r="J56" s="67" t="s">
        <v>132</v>
      </c>
      <c r="K56" s="8" t="s">
        <v>14</v>
      </c>
      <c r="L56" s="8" t="s">
        <v>15</v>
      </c>
      <c r="M56" s="67" t="s">
        <v>132</v>
      </c>
      <c r="N56" s="8" t="s">
        <v>14</v>
      </c>
      <c r="O56" s="8" t="s">
        <v>15</v>
      </c>
      <c r="P56" s="67" t="s">
        <v>132</v>
      </c>
    </row>
    <row r="57" spans="1:16" ht="13.5" thickBot="1">
      <c r="A57" s="65">
        <v>1</v>
      </c>
      <c r="B57" s="367">
        <v>2</v>
      </c>
      <c r="C57" s="368"/>
      <c r="D57" s="368"/>
      <c r="E57" s="369"/>
      <c r="F57" s="65">
        <v>3</v>
      </c>
      <c r="G57" s="65">
        <v>4</v>
      </c>
      <c r="H57" s="65">
        <v>5</v>
      </c>
      <c r="I57" s="65">
        <v>6</v>
      </c>
      <c r="J57" s="65">
        <v>7</v>
      </c>
      <c r="K57" s="65">
        <v>8</v>
      </c>
      <c r="L57" s="65">
        <v>9</v>
      </c>
      <c r="M57" s="65">
        <v>10</v>
      </c>
      <c r="N57" s="65">
        <v>11</v>
      </c>
      <c r="O57" s="65">
        <v>12</v>
      </c>
      <c r="P57" s="65">
        <v>13</v>
      </c>
    </row>
    <row r="58" spans="1:16" s="73" customFormat="1" ht="57" customHeight="1" thickTop="1">
      <c r="A58" s="87" t="s">
        <v>175</v>
      </c>
      <c r="B58" s="421" t="s">
        <v>65</v>
      </c>
      <c r="C58" s="422"/>
      <c r="D58" s="422"/>
      <c r="E58" s="423"/>
      <c r="F58" s="8"/>
      <c r="G58" s="8"/>
      <c r="H58" s="80"/>
      <c r="I58" s="80"/>
      <c r="J58" s="80"/>
      <c r="K58" s="19"/>
      <c r="L58" s="19"/>
      <c r="M58" s="19"/>
      <c r="N58" s="8"/>
      <c r="O58" s="130"/>
      <c r="P58" s="130"/>
    </row>
    <row r="59" spans="1:16" s="73" customFormat="1" ht="15.75" customHeight="1">
      <c r="A59" s="87" t="s">
        <v>148</v>
      </c>
      <c r="B59" s="283" t="s">
        <v>141</v>
      </c>
      <c r="C59" s="284"/>
      <c r="D59" s="284"/>
      <c r="E59" s="401"/>
      <c r="F59" s="8"/>
      <c r="G59" s="8"/>
      <c r="H59" s="19"/>
      <c r="I59" s="19"/>
      <c r="J59" s="127"/>
      <c r="K59" s="19"/>
      <c r="L59" s="19"/>
      <c r="M59" s="127"/>
      <c r="N59" s="37"/>
      <c r="O59" s="37"/>
      <c r="P59" s="127"/>
    </row>
    <row r="60" spans="1:16" s="73" customFormat="1" ht="27" customHeight="1">
      <c r="A60" s="26"/>
      <c r="B60" s="406" t="s">
        <v>66</v>
      </c>
      <c r="C60" s="407"/>
      <c r="D60" s="407"/>
      <c r="E60" s="408"/>
      <c r="F60" s="18" t="s">
        <v>1</v>
      </c>
      <c r="G60" s="57" t="s">
        <v>253</v>
      </c>
      <c r="H60" s="19">
        <v>1</v>
      </c>
      <c r="I60" s="20"/>
      <c r="J60" s="19">
        <f aca="true" t="shared" si="2" ref="J60:J65">SUM(H60:I60)</f>
        <v>1</v>
      </c>
      <c r="K60" s="117">
        <v>1</v>
      </c>
      <c r="L60" s="55"/>
      <c r="M60" s="19">
        <f aca="true" t="shared" si="3" ref="M60:M65">SUM(K60:L60)</f>
        <v>1</v>
      </c>
      <c r="N60" s="37">
        <f aca="true" t="shared" si="4" ref="N60:O65">K60-H60</f>
        <v>0</v>
      </c>
      <c r="O60" s="35">
        <f t="shared" si="4"/>
        <v>0</v>
      </c>
      <c r="P60" s="19">
        <f aca="true" t="shared" si="5" ref="P60:P65">SUM(N60:O60)</f>
        <v>0</v>
      </c>
    </row>
    <row r="61" spans="1:16" s="73" customFormat="1" ht="27" customHeight="1">
      <c r="A61" s="26"/>
      <c r="B61" s="287" t="s">
        <v>2</v>
      </c>
      <c r="C61" s="288"/>
      <c r="D61" s="288"/>
      <c r="E61" s="346"/>
      <c r="F61" s="18" t="s">
        <v>1</v>
      </c>
      <c r="G61" s="57" t="s">
        <v>47</v>
      </c>
      <c r="H61" s="19"/>
      <c r="I61" s="35"/>
      <c r="J61" s="19">
        <f t="shared" si="2"/>
        <v>0</v>
      </c>
      <c r="K61" s="128"/>
      <c r="L61" s="128"/>
      <c r="M61" s="19">
        <f t="shared" si="3"/>
        <v>0</v>
      </c>
      <c r="N61" s="19">
        <f t="shared" si="4"/>
        <v>0</v>
      </c>
      <c r="O61" s="35">
        <f t="shared" si="4"/>
        <v>0</v>
      </c>
      <c r="P61" s="19">
        <f t="shared" si="5"/>
        <v>0</v>
      </c>
    </row>
    <row r="62" spans="1:16" s="73" customFormat="1" ht="40.5" customHeight="1">
      <c r="A62" s="26"/>
      <c r="B62" s="287" t="s">
        <v>3</v>
      </c>
      <c r="C62" s="288"/>
      <c r="D62" s="288"/>
      <c r="E62" s="346"/>
      <c r="F62" s="18" t="s">
        <v>1</v>
      </c>
      <c r="G62" s="57" t="s">
        <v>47</v>
      </c>
      <c r="H62" s="19"/>
      <c r="I62" s="39"/>
      <c r="J62" s="19">
        <f t="shared" si="2"/>
        <v>0</v>
      </c>
      <c r="K62" s="129"/>
      <c r="L62" s="129"/>
      <c r="M62" s="19">
        <f t="shared" si="3"/>
        <v>0</v>
      </c>
      <c r="N62" s="37">
        <f t="shared" si="4"/>
        <v>0</v>
      </c>
      <c r="O62" s="35">
        <f t="shared" si="4"/>
        <v>0</v>
      </c>
      <c r="P62" s="19">
        <f t="shared" si="5"/>
        <v>0</v>
      </c>
    </row>
    <row r="63" spans="1:16" s="73" customFormat="1" ht="27.75" customHeight="1">
      <c r="A63" s="26"/>
      <c r="B63" s="287" t="s">
        <v>4</v>
      </c>
      <c r="C63" s="288"/>
      <c r="D63" s="288"/>
      <c r="E63" s="346"/>
      <c r="F63" s="18" t="s">
        <v>1</v>
      </c>
      <c r="G63" s="57" t="s">
        <v>47</v>
      </c>
      <c r="H63" s="19">
        <v>17</v>
      </c>
      <c r="I63" s="35"/>
      <c r="J63" s="19">
        <f t="shared" si="2"/>
        <v>17</v>
      </c>
      <c r="K63" s="128">
        <v>14.25</v>
      </c>
      <c r="L63" s="128"/>
      <c r="M63" s="19">
        <f t="shared" si="3"/>
        <v>14.25</v>
      </c>
      <c r="N63" s="19">
        <f t="shared" si="4"/>
        <v>-2.75</v>
      </c>
      <c r="O63" s="35">
        <f t="shared" si="4"/>
        <v>0</v>
      </c>
      <c r="P63" s="19">
        <f t="shared" si="5"/>
        <v>-2.75</v>
      </c>
    </row>
    <row r="64" spans="1:16" s="73" customFormat="1" ht="31.5" customHeight="1">
      <c r="A64" s="26"/>
      <c r="B64" s="287" t="s">
        <v>5</v>
      </c>
      <c r="C64" s="288"/>
      <c r="D64" s="288"/>
      <c r="E64" s="346"/>
      <c r="F64" s="18" t="s">
        <v>1</v>
      </c>
      <c r="G64" s="57" t="s">
        <v>47</v>
      </c>
      <c r="H64" s="19"/>
      <c r="I64" s="38"/>
      <c r="J64" s="19">
        <f t="shared" si="2"/>
        <v>0</v>
      </c>
      <c r="K64" s="56"/>
      <c r="L64" s="56"/>
      <c r="M64" s="19">
        <f t="shared" si="3"/>
        <v>0</v>
      </c>
      <c r="N64" s="37">
        <f t="shared" si="4"/>
        <v>0</v>
      </c>
      <c r="O64" s="35">
        <f t="shared" si="4"/>
        <v>0</v>
      </c>
      <c r="P64" s="19">
        <f t="shared" si="5"/>
        <v>0</v>
      </c>
    </row>
    <row r="65" spans="1:16" s="73" customFormat="1" ht="15.75" customHeight="1">
      <c r="A65" s="26"/>
      <c r="B65" s="287" t="s">
        <v>6</v>
      </c>
      <c r="C65" s="288"/>
      <c r="D65" s="288"/>
      <c r="E65" s="346"/>
      <c r="F65" s="18" t="s">
        <v>1</v>
      </c>
      <c r="G65" s="57" t="s">
        <v>47</v>
      </c>
      <c r="H65" s="19">
        <f>SUM(H61:H64)</f>
        <v>17</v>
      </c>
      <c r="I65" s="118"/>
      <c r="J65" s="19">
        <f t="shared" si="2"/>
        <v>17</v>
      </c>
      <c r="K65" s="19">
        <f>SUM(K63:K64)</f>
        <v>14.25</v>
      </c>
      <c r="L65" s="75"/>
      <c r="M65" s="19">
        <f t="shared" si="3"/>
        <v>14.25</v>
      </c>
      <c r="N65" s="276">
        <f t="shared" si="4"/>
        <v>-2.75</v>
      </c>
      <c r="O65" s="35">
        <f t="shared" si="4"/>
        <v>0</v>
      </c>
      <c r="P65" s="19">
        <f t="shared" si="5"/>
        <v>-2.75</v>
      </c>
    </row>
    <row r="66" spans="1:16" s="73" customFormat="1" ht="15.75" customHeight="1">
      <c r="A66" s="87" t="s">
        <v>149</v>
      </c>
      <c r="B66" s="285" t="s">
        <v>142</v>
      </c>
      <c r="C66" s="286"/>
      <c r="D66" s="286"/>
      <c r="E66" s="424"/>
      <c r="F66" s="18"/>
      <c r="G66" s="170"/>
      <c r="H66" s="38"/>
      <c r="I66" s="38"/>
      <c r="J66" s="19"/>
      <c r="K66" s="38"/>
      <c r="L66" s="38"/>
      <c r="M66" s="19"/>
      <c r="N66" s="37"/>
      <c r="O66" s="35"/>
      <c r="P66" s="19"/>
    </row>
    <row r="67" spans="1:16" s="73" customFormat="1" ht="27" customHeight="1">
      <c r="A67" s="26"/>
      <c r="B67" s="287" t="s">
        <v>67</v>
      </c>
      <c r="C67" s="288"/>
      <c r="D67" s="288"/>
      <c r="E67" s="346"/>
      <c r="F67" s="18" t="s">
        <v>1</v>
      </c>
      <c r="G67" s="57" t="s">
        <v>161</v>
      </c>
      <c r="H67" s="34">
        <v>30</v>
      </c>
      <c r="I67" s="34"/>
      <c r="J67" s="19">
        <f>SUM(H67:I67)</f>
        <v>30</v>
      </c>
      <c r="K67" s="34">
        <v>30</v>
      </c>
      <c r="L67" s="34"/>
      <c r="M67" s="19">
        <f>SUM(K67:L67)</f>
        <v>30</v>
      </c>
      <c r="N67" s="19">
        <f aca="true" t="shared" si="6" ref="N67:O70">K67-H67</f>
        <v>0</v>
      </c>
      <c r="O67" s="35">
        <f t="shared" si="6"/>
        <v>0</v>
      </c>
      <c r="P67" s="19">
        <f>SUM(N67:O67)</f>
        <v>0</v>
      </c>
    </row>
    <row r="68" spans="1:16" s="73" customFormat="1" ht="27" customHeight="1">
      <c r="A68" s="26"/>
      <c r="B68" s="175" t="s">
        <v>68</v>
      </c>
      <c r="C68" s="223"/>
      <c r="D68" s="223"/>
      <c r="E68" s="223"/>
      <c r="F68" s="18" t="s">
        <v>1</v>
      </c>
      <c r="G68" s="57" t="s">
        <v>62</v>
      </c>
      <c r="H68" s="34">
        <v>1289</v>
      </c>
      <c r="I68" s="38"/>
      <c r="J68" s="19">
        <f>SUM(H68:I68)</f>
        <v>1289</v>
      </c>
      <c r="K68" s="116">
        <v>1289</v>
      </c>
      <c r="L68" s="38"/>
      <c r="M68" s="19">
        <f>SUM(K68:L68)</f>
        <v>1289</v>
      </c>
      <c r="N68" s="37">
        <f t="shared" si="6"/>
        <v>0</v>
      </c>
      <c r="O68" s="35">
        <f t="shared" si="6"/>
        <v>0</v>
      </c>
      <c r="P68" s="19">
        <f>SUM(N68:O68)</f>
        <v>0</v>
      </c>
    </row>
    <row r="69" spans="1:16" s="73" customFormat="1" ht="27" customHeight="1">
      <c r="A69" s="26"/>
      <c r="B69" s="287" t="s">
        <v>69</v>
      </c>
      <c r="C69" s="288"/>
      <c r="D69" s="288"/>
      <c r="E69" s="346"/>
      <c r="F69" s="18" t="s">
        <v>1</v>
      </c>
      <c r="G69" s="57" t="s">
        <v>62</v>
      </c>
      <c r="H69" s="34">
        <v>694</v>
      </c>
      <c r="I69" s="39"/>
      <c r="J69" s="19">
        <f>SUM(H69:I69)</f>
        <v>694</v>
      </c>
      <c r="K69" s="116">
        <v>694</v>
      </c>
      <c r="L69" s="39"/>
      <c r="M69" s="19">
        <f>SUM(K69:L69)</f>
        <v>694</v>
      </c>
      <c r="N69" s="37">
        <f t="shared" si="6"/>
        <v>0</v>
      </c>
      <c r="O69" s="35">
        <f t="shared" si="6"/>
        <v>0</v>
      </c>
      <c r="P69" s="19">
        <f>SUM(N69:O69)</f>
        <v>0</v>
      </c>
    </row>
    <row r="70" spans="1:16" s="73" customFormat="1" ht="41.25" customHeight="1">
      <c r="A70" s="26"/>
      <c r="B70" s="287" t="s">
        <v>70</v>
      </c>
      <c r="C70" s="288"/>
      <c r="D70" s="288"/>
      <c r="E70" s="346"/>
      <c r="F70" s="18" t="s">
        <v>1</v>
      </c>
      <c r="G70" s="57" t="s">
        <v>62</v>
      </c>
      <c r="H70" s="34">
        <v>7195</v>
      </c>
      <c r="I70" s="19"/>
      <c r="J70" s="19">
        <f>SUM(H70:I70)</f>
        <v>7195</v>
      </c>
      <c r="K70" s="131">
        <v>7195</v>
      </c>
      <c r="L70" s="19"/>
      <c r="M70" s="19">
        <f>SUM(K70:L70)</f>
        <v>7195</v>
      </c>
      <c r="N70" s="126">
        <f t="shared" si="6"/>
        <v>0</v>
      </c>
      <c r="O70" s="35">
        <f t="shared" si="6"/>
        <v>0</v>
      </c>
      <c r="P70" s="19">
        <f>SUM(N70:O70)</f>
        <v>0</v>
      </c>
    </row>
    <row r="71" spans="1:16" s="73" customFormat="1" ht="15.75" customHeight="1">
      <c r="A71" s="87" t="s">
        <v>150</v>
      </c>
      <c r="B71" s="283" t="s">
        <v>143</v>
      </c>
      <c r="C71" s="284"/>
      <c r="D71" s="284"/>
      <c r="E71" s="401"/>
      <c r="F71" s="18"/>
      <c r="G71" s="170"/>
      <c r="H71" s="39"/>
      <c r="I71" s="19"/>
      <c r="J71" s="19"/>
      <c r="K71" s="19"/>
      <c r="L71" s="19"/>
      <c r="M71" s="19"/>
      <c r="N71" s="19"/>
      <c r="O71" s="35"/>
      <c r="P71" s="19"/>
    </row>
    <row r="72" spans="1:16" s="73" customFormat="1" ht="60" customHeight="1">
      <c r="A72" s="26"/>
      <c r="B72" s="287" t="s">
        <v>71</v>
      </c>
      <c r="C72" s="288"/>
      <c r="D72" s="288"/>
      <c r="E72" s="346"/>
      <c r="F72" s="18" t="s">
        <v>1</v>
      </c>
      <c r="G72" s="173" t="s">
        <v>188</v>
      </c>
      <c r="H72" s="34">
        <f>H67/H63</f>
        <v>1.7647058823529411</v>
      </c>
      <c r="I72" s="19"/>
      <c r="J72" s="37">
        <f>SUM(H72:I72)</f>
        <v>1.7647058823529411</v>
      </c>
      <c r="K72" s="34">
        <f>K67/K63</f>
        <v>2.1052631578947367</v>
      </c>
      <c r="L72" s="19"/>
      <c r="M72" s="37">
        <f>SUM(K72:L72)</f>
        <v>2.1052631578947367</v>
      </c>
      <c r="N72" s="37">
        <f aca="true" t="shared" si="7" ref="N72:O74">K72-H72</f>
        <v>0.3405572755417956</v>
      </c>
      <c r="O72" s="34">
        <f t="shared" si="7"/>
        <v>0</v>
      </c>
      <c r="P72" s="37">
        <f>SUM(N72:O72)</f>
        <v>0.3405572755417956</v>
      </c>
    </row>
    <row r="73" spans="1:16" s="73" customFormat="1" ht="75" customHeight="1">
      <c r="A73" s="26"/>
      <c r="B73" s="287" t="s">
        <v>72</v>
      </c>
      <c r="C73" s="288"/>
      <c r="D73" s="288"/>
      <c r="E73" s="346"/>
      <c r="F73" s="18" t="s">
        <v>1</v>
      </c>
      <c r="G73" s="173" t="s">
        <v>186</v>
      </c>
      <c r="H73" s="34">
        <f>H68/4</f>
        <v>322.25</v>
      </c>
      <c r="I73" s="19"/>
      <c r="J73" s="37">
        <f>SUM(H73:I73)</f>
        <v>322.25</v>
      </c>
      <c r="K73" s="45">
        <f>K68/4</f>
        <v>322.25</v>
      </c>
      <c r="L73" s="19"/>
      <c r="M73" s="37">
        <f>SUM(K73:L73)</f>
        <v>322.25</v>
      </c>
      <c r="N73" s="37">
        <f t="shared" si="7"/>
        <v>0</v>
      </c>
      <c r="O73" s="35">
        <f t="shared" si="7"/>
        <v>0</v>
      </c>
      <c r="P73" s="37">
        <f>SUM(N73:O73)</f>
        <v>0</v>
      </c>
    </row>
    <row r="74" spans="1:16" s="73" customFormat="1" ht="63" customHeight="1">
      <c r="A74" s="26"/>
      <c r="B74" s="287" t="s">
        <v>73</v>
      </c>
      <c r="C74" s="288"/>
      <c r="D74" s="288"/>
      <c r="E74" s="346"/>
      <c r="F74" s="18" t="s">
        <v>1</v>
      </c>
      <c r="G74" s="173" t="s">
        <v>187</v>
      </c>
      <c r="H74" s="34">
        <f>H70/H63</f>
        <v>423.2352941176471</v>
      </c>
      <c r="I74" s="19"/>
      <c r="J74" s="37">
        <f>SUM(H74:I74)</f>
        <v>423.2352941176471</v>
      </c>
      <c r="K74" s="34">
        <f>K70/K63</f>
        <v>504.9122807017544</v>
      </c>
      <c r="L74" s="19"/>
      <c r="M74" s="37">
        <f>SUM(K74:L74)</f>
        <v>504.9122807017544</v>
      </c>
      <c r="N74" s="37">
        <f t="shared" si="7"/>
        <v>81.67698658410734</v>
      </c>
      <c r="O74" s="35">
        <f t="shared" si="7"/>
        <v>0</v>
      </c>
      <c r="P74" s="37">
        <f>SUM(N74:O74)</f>
        <v>81.67698658410734</v>
      </c>
    </row>
    <row r="75" spans="1:20" ht="15.75" customHeight="1">
      <c r="A75" s="283" t="s">
        <v>167</v>
      </c>
      <c r="B75" s="425"/>
      <c r="C75" s="425"/>
      <c r="D75" s="425"/>
      <c r="E75" s="425"/>
      <c r="F75" s="425"/>
      <c r="G75" s="425"/>
      <c r="H75" s="425"/>
      <c r="I75" s="425"/>
      <c r="J75" s="425"/>
      <c r="K75" s="425"/>
      <c r="L75" s="425"/>
      <c r="M75" s="425"/>
      <c r="N75" s="425"/>
      <c r="O75" s="425"/>
      <c r="P75" s="425"/>
      <c r="Q75" s="425"/>
      <c r="R75" s="360"/>
      <c r="S75" s="360"/>
      <c r="T75" s="360"/>
    </row>
    <row r="76" spans="1:16" s="73" customFormat="1" ht="30" customHeight="1">
      <c r="A76" s="87" t="s">
        <v>176</v>
      </c>
      <c r="B76" s="290" t="s">
        <v>58</v>
      </c>
      <c r="C76" s="356"/>
      <c r="D76" s="356"/>
      <c r="E76" s="356"/>
      <c r="F76" s="8"/>
      <c r="G76" s="141"/>
      <c r="H76" s="19"/>
      <c r="I76" s="19"/>
      <c r="J76" s="127"/>
      <c r="K76" s="19"/>
      <c r="L76" s="19"/>
      <c r="M76" s="127"/>
      <c r="N76" s="19"/>
      <c r="O76" s="35"/>
      <c r="P76" s="127"/>
    </row>
    <row r="77" spans="1:16" s="73" customFormat="1" ht="15.75" customHeight="1">
      <c r="A77" s="87" t="s">
        <v>151</v>
      </c>
      <c r="B77" s="283" t="s">
        <v>141</v>
      </c>
      <c r="C77" s="284"/>
      <c r="D77" s="284"/>
      <c r="E77" s="284"/>
      <c r="F77" s="8"/>
      <c r="G77" s="141"/>
      <c r="H77" s="19"/>
      <c r="I77" s="19"/>
      <c r="J77" s="127"/>
      <c r="K77" s="19"/>
      <c r="L77" s="19"/>
      <c r="M77" s="127"/>
      <c r="N77" s="19"/>
      <c r="O77" s="35"/>
      <c r="P77" s="127"/>
    </row>
    <row r="78" spans="1:16" s="73" customFormat="1" ht="28.5" customHeight="1">
      <c r="A78" s="26"/>
      <c r="B78" s="287" t="s">
        <v>59</v>
      </c>
      <c r="C78" s="288"/>
      <c r="D78" s="288"/>
      <c r="E78" s="346"/>
      <c r="F78" s="18" t="s">
        <v>1</v>
      </c>
      <c r="G78" s="57" t="s">
        <v>75</v>
      </c>
      <c r="H78" s="19">
        <v>1</v>
      </c>
      <c r="I78" s="19"/>
      <c r="J78" s="19">
        <f aca="true" t="shared" si="8" ref="J78:J83">SUM(H78:I78)</f>
        <v>1</v>
      </c>
      <c r="K78" s="19">
        <v>1</v>
      </c>
      <c r="L78" s="19"/>
      <c r="M78" s="19">
        <f aca="true" t="shared" si="9" ref="M78:M83">SUM(K78:L78)</f>
        <v>1</v>
      </c>
      <c r="N78" s="19">
        <f aca="true" t="shared" si="10" ref="N78:O83">K78-H78</f>
        <v>0</v>
      </c>
      <c r="O78" s="35">
        <f t="shared" si="10"/>
        <v>0</v>
      </c>
      <c r="P78" s="19">
        <f aca="true" t="shared" si="11" ref="P78:P83">SUM(N78:O78)</f>
        <v>0</v>
      </c>
    </row>
    <row r="79" spans="1:16" s="73" customFormat="1" ht="28.5" customHeight="1">
      <c r="A79" s="26"/>
      <c r="B79" s="325" t="s">
        <v>2</v>
      </c>
      <c r="C79" s="326"/>
      <c r="D79" s="326"/>
      <c r="E79" s="327"/>
      <c r="F79" s="18" t="s">
        <v>1</v>
      </c>
      <c r="G79" s="57" t="s">
        <v>47</v>
      </c>
      <c r="H79" s="19"/>
      <c r="I79" s="19"/>
      <c r="J79" s="19">
        <f t="shared" si="8"/>
        <v>0</v>
      </c>
      <c r="K79" s="19"/>
      <c r="L79" s="19"/>
      <c r="M79" s="19">
        <f t="shared" si="9"/>
        <v>0</v>
      </c>
      <c r="N79" s="19">
        <f t="shared" si="10"/>
        <v>0</v>
      </c>
      <c r="O79" s="35">
        <f t="shared" si="10"/>
        <v>0</v>
      </c>
      <c r="P79" s="19">
        <f t="shared" si="11"/>
        <v>0</v>
      </c>
    </row>
    <row r="80" spans="1:16" s="73" customFormat="1" ht="39" customHeight="1">
      <c r="A80" s="26"/>
      <c r="B80" s="287" t="s">
        <v>3</v>
      </c>
      <c r="C80" s="288"/>
      <c r="D80" s="288"/>
      <c r="E80" s="346"/>
      <c r="F80" s="18" t="s">
        <v>1</v>
      </c>
      <c r="G80" s="57" t="s">
        <v>47</v>
      </c>
      <c r="H80" s="19"/>
      <c r="I80" s="19"/>
      <c r="J80" s="19">
        <f t="shared" si="8"/>
        <v>0</v>
      </c>
      <c r="K80" s="19"/>
      <c r="L80" s="19"/>
      <c r="M80" s="19">
        <f t="shared" si="9"/>
        <v>0</v>
      </c>
      <c r="N80" s="19">
        <f t="shared" si="10"/>
        <v>0</v>
      </c>
      <c r="O80" s="35">
        <f t="shared" si="10"/>
        <v>0</v>
      </c>
      <c r="P80" s="19">
        <f t="shared" si="11"/>
        <v>0</v>
      </c>
    </row>
    <row r="81" spans="1:16" s="73" customFormat="1" ht="27" customHeight="1">
      <c r="A81" s="26"/>
      <c r="B81" s="287" t="s">
        <v>4</v>
      </c>
      <c r="C81" s="288"/>
      <c r="D81" s="288"/>
      <c r="E81" s="346"/>
      <c r="F81" s="18" t="s">
        <v>1</v>
      </c>
      <c r="G81" s="57" t="s">
        <v>47</v>
      </c>
      <c r="H81" s="35">
        <v>8.67</v>
      </c>
      <c r="I81" s="19"/>
      <c r="J81" s="19">
        <f t="shared" si="8"/>
        <v>8.67</v>
      </c>
      <c r="K81" s="35">
        <v>7.59</v>
      </c>
      <c r="L81" s="19"/>
      <c r="M81" s="19">
        <f t="shared" si="9"/>
        <v>7.59</v>
      </c>
      <c r="N81" s="19">
        <f t="shared" si="10"/>
        <v>-1.08</v>
      </c>
      <c r="O81" s="35">
        <f t="shared" si="10"/>
        <v>0</v>
      </c>
      <c r="P81" s="19">
        <f t="shared" si="11"/>
        <v>-1.08</v>
      </c>
    </row>
    <row r="82" spans="1:16" s="73" customFormat="1" ht="28.5" customHeight="1">
      <c r="A82" s="26"/>
      <c r="B82" s="287" t="s">
        <v>5</v>
      </c>
      <c r="C82" s="288"/>
      <c r="D82" s="288"/>
      <c r="E82" s="346"/>
      <c r="F82" s="18" t="s">
        <v>1</v>
      </c>
      <c r="G82" s="57" t="s">
        <v>47</v>
      </c>
      <c r="H82" s="35">
        <v>5.08</v>
      </c>
      <c r="I82" s="19"/>
      <c r="J82" s="19">
        <f t="shared" si="8"/>
        <v>5.08</v>
      </c>
      <c r="K82" s="35">
        <v>5.08</v>
      </c>
      <c r="L82" s="19"/>
      <c r="M82" s="19">
        <f t="shared" si="9"/>
        <v>5.08</v>
      </c>
      <c r="N82" s="19">
        <f t="shared" si="10"/>
        <v>0</v>
      </c>
      <c r="O82" s="35">
        <f t="shared" si="10"/>
        <v>0</v>
      </c>
      <c r="P82" s="19">
        <f t="shared" si="11"/>
        <v>0</v>
      </c>
    </row>
    <row r="83" spans="1:16" s="73" customFormat="1" ht="15.75" customHeight="1">
      <c r="A83" s="26"/>
      <c r="B83" s="287" t="s">
        <v>6</v>
      </c>
      <c r="C83" s="288"/>
      <c r="D83" s="288"/>
      <c r="E83" s="346"/>
      <c r="F83" s="18" t="s">
        <v>1</v>
      </c>
      <c r="G83" s="57" t="s">
        <v>47</v>
      </c>
      <c r="H83" s="35">
        <f>SUM(H79:H82)</f>
        <v>13.75</v>
      </c>
      <c r="I83" s="19"/>
      <c r="J83" s="19">
        <f t="shared" si="8"/>
        <v>13.75</v>
      </c>
      <c r="K83" s="35">
        <f>SUM(K79:K82)</f>
        <v>12.67</v>
      </c>
      <c r="L83" s="19"/>
      <c r="M83" s="19">
        <f t="shared" si="9"/>
        <v>12.67</v>
      </c>
      <c r="N83" s="19">
        <f t="shared" si="10"/>
        <v>-1.08</v>
      </c>
      <c r="O83" s="35">
        <f t="shared" si="10"/>
        <v>0</v>
      </c>
      <c r="P83" s="19">
        <f t="shared" si="11"/>
        <v>-1.08</v>
      </c>
    </row>
    <row r="84" spans="1:16" s="73" customFormat="1" ht="15.75" customHeight="1">
      <c r="A84" s="87" t="s">
        <v>152</v>
      </c>
      <c r="B84" s="283" t="s">
        <v>142</v>
      </c>
      <c r="C84" s="284"/>
      <c r="D84" s="284"/>
      <c r="E84" s="401"/>
      <c r="F84" s="18"/>
      <c r="G84" s="175"/>
      <c r="H84" s="38"/>
      <c r="I84" s="19"/>
      <c r="J84" s="19"/>
      <c r="K84" s="19"/>
      <c r="L84" s="19"/>
      <c r="M84" s="19"/>
      <c r="N84" s="19"/>
      <c r="O84" s="35"/>
      <c r="P84" s="19"/>
    </row>
    <row r="85" spans="1:16" s="73" customFormat="1" ht="28.5" customHeight="1">
      <c r="A85" s="26"/>
      <c r="B85" s="287" t="s">
        <v>60</v>
      </c>
      <c r="C85" s="288"/>
      <c r="D85" s="288"/>
      <c r="E85" s="346"/>
      <c r="F85" s="18" t="s">
        <v>1</v>
      </c>
      <c r="G85" s="141" t="s">
        <v>75</v>
      </c>
      <c r="H85" s="34">
        <v>30</v>
      </c>
      <c r="I85" s="19"/>
      <c r="J85" s="19">
        <f>SUM(H85:I85)</f>
        <v>30</v>
      </c>
      <c r="K85" s="19">
        <v>30</v>
      </c>
      <c r="L85" s="19"/>
      <c r="M85" s="19">
        <f>SUM(K85:L85)</f>
        <v>30</v>
      </c>
      <c r="N85" s="19">
        <f>K85-H85</f>
        <v>0</v>
      </c>
      <c r="O85" s="35">
        <f>L85-I85</f>
        <v>0</v>
      </c>
      <c r="P85" s="19">
        <f>SUM(N85:O85)</f>
        <v>0</v>
      </c>
    </row>
    <row r="86" spans="1:16" s="73" customFormat="1" ht="27" customHeight="1">
      <c r="A86" s="26"/>
      <c r="B86" s="287" t="s">
        <v>61</v>
      </c>
      <c r="C86" s="288"/>
      <c r="D86" s="288"/>
      <c r="E86" s="346"/>
      <c r="F86" s="18" t="s">
        <v>1</v>
      </c>
      <c r="G86" s="141" t="s">
        <v>62</v>
      </c>
      <c r="H86" s="34">
        <v>833</v>
      </c>
      <c r="I86" s="19"/>
      <c r="J86" s="19">
        <f>SUM(H86:I86)</f>
        <v>833</v>
      </c>
      <c r="K86" s="19">
        <v>833</v>
      </c>
      <c r="L86" s="19"/>
      <c r="M86" s="19">
        <f>SUM(K86:L86)</f>
        <v>833</v>
      </c>
      <c r="N86" s="19">
        <f>K86-H86</f>
        <v>0</v>
      </c>
      <c r="O86" s="35">
        <f>L86-I86</f>
        <v>0</v>
      </c>
      <c r="P86" s="19">
        <f>SUM(N86:O86)</f>
        <v>0</v>
      </c>
    </row>
    <row r="87" spans="1:16" s="73" customFormat="1" ht="27" customHeight="1">
      <c r="A87" s="87" t="s">
        <v>153</v>
      </c>
      <c r="B87" s="283" t="s">
        <v>143</v>
      </c>
      <c r="C87" s="284"/>
      <c r="D87" s="284"/>
      <c r="E87" s="401"/>
      <c r="F87" s="18"/>
      <c r="G87" s="175"/>
      <c r="H87" s="34"/>
      <c r="I87" s="19"/>
      <c r="J87" s="19"/>
      <c r="K87" s="19"/>
      <c r="L87" s="19"/>
      <c r="M87" s="19"/>
      <c r="N87" s="19"/>
      <c r="O87" s="35"/>
      <c r="P87" s="19"/>
    </row>
    <row r="88" spans="1:16" s="73" customFormat="1" ht="66.75" customHeight="1">
      <c r="A88" s="26"/>
      <c r="B88" s="287" t="s">
        <v>63</v>
      </c>
      <c r="C88" s="288"/>
      <c r="D88" s="288"/>
      <c r="E88" s="346"/>
      <c r="F88" s="18" t="s">
        <v>1</v>
      </c>
      <c r="G88" s="141" t="s">
        <v>164</v>
      </c>
      <c r="H88" s="34">
        <f>H85/10</f>
        <v>3</v>
      </c>
      <c r="I88" s="19"/>
      <c r="J88" s="37">
        <f>SUM(H88:I88)</f>
        <v>3</v>
      </c>
      <c r="K88" s="37">
        <f>K85/10</f>
        <v>3</v>
      </c>
      <c r="L88" s="37"/>
      <c r="M88" s="37">
        <f>SUM(K88:L88)</f>
        <v>3</v>
      </c>
      <c r="N88" s="37">
        <f>K88-H88</f>
        <v>0</v>
      </c>
      <c r="O88" s="34">
        <f>L88-I88</f>
        <v>0</v>
      </c>
      <c r="P88" s="37">
        <f>SUM(N88:O88)</f>
        <v>0</v>
      </c>
    </row>
    <row r="89" spans="1:16" s="73" customFormat="1" ht="66.75" customHeight="1">
      <c r="A89" s="26"/>
      <c r="B89" s="287" t="s">
        <v>64</v>
      </c>
      <c r="C89" s="288"/>
      <c r="D89" s="288"/>
      <c r="E89" s="346"/>
      <c r="F89" s="18" t="s">
        <v>1</v>
      </c>
      <c r="G89" s="141" t="s">
        <v>165</v>
      </c>
      <c r="H89" s="34">
        <f>H86/8</f>
        <v>104.125</v>
      </c>
      <c r="I89" s="19"/>
      <c r="J89" s="37">
        <f>SUM(H89:I89)</f>
        <v>104.125</v>
      </c>
      <c r="K89" s="37">
        <f>K86/8</f>
        <v>104.125</v>
      </c>
      <c r="L89" s="37"/>
      <c r="M89" s="37">
        <f>SUM(K89:L89)</f>
        <v>104.125</v>
      </c>
      <c r="N89" s="37">
        <f>K89-H89</f>
        <v>0</v>
      </c>
      <c r="O89" s="34">
        <f>L89-I89</f>
        <v>0</v>
      </c>
      <c r="P89" s="37">
        <f>SUM(N89:O89)</f>
        <v>0</v>
      </c>
    </row>
    <row r="90" spans="1:20" ht="15.75" customHeight="1">
      <c r="A90" s="283" t="s">
        <v>254</v>
      </c>
      <c r="B90" s="284"/>
      <c r="C90" s="284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34"/>
      <c r="R90" s="234"/>
      <c r="S90" s="234"/>
      <c r="T90" s="234"/>
    </row>
    <row r="91" spans="1:16" s="73" customFormat="1" ht="45" customHeight="1">
      <c r="A91" s="87" t="s">
        <v>177</v>
      </c>
      <c r="B91" s="290" t="s">
        <v>49</v>
      </c>
      <c r="C91" s="356"/>
      <c r="D91" s="356"/>
      <c r="E91" s="357"/>
      <c r="F91" s="8"/>
      <c r="G91" s="141"/>
      <c r="H91" s="19"/>
      <c r="I91" s="19"/>
      <c r="J91" s="127"/>
      <c r="K91" s="19"/>
      <c r="L91" s="19"/>
      <c r="M91" s="127"/>
      <c r="N91" s="19"/>
      <c r="O91" s="35"/>
      <c r="P91" s="127"/>
    </row>
    <row r="92" spans="1:16" s="73" customFormat="1" ht="15.75" customHeight="1">
      <c r="A92" s="87" t="s">
        <v>178</v>
      </c>
      <c r="B92" s="283" t="s">
        <v>141</v>
      </c>
      <c r="C92" s="284"/>
      <c r="D92" s="284"/>
      <c r="E92" s="401"/>
      <c r="F92" s="18" t="s">
        <v>1</v>
      </c>
      <c r="G92" s="141"/>
      <c r="H92" s="19"/>
      <c r="I92" s="19"/>
      <c r="J92" s="127"/>
      <c r="K92" s="19"/>
      <c r="L92" s="19"/>
      <c r="M92" s="127"/>
      <c r="N92" s="19"/>
      <c r="O92" s="35"/>
      <c r="P92" s="127"/>
    </row>
    <row r="93" spans="1:16" s="73" customFormat="1" ht="15.75" customHeight="1">
      <c r="A93" s="26"/>
      <c r="B93" s="287" t="s">
        <v>32</v>
      </c>
      <c r="C93" s="288"/>
      <c r="D93" s="288"/>
      <c r="E93" s="346"/>
      <c r="F93" s="18" t="s">
        <v>1</v>
      </c>
      <c r="G93" s="141" t="s">
        <v>75</v>
      </c>
      <c r="H93" s="19">
        <v>2</v>
      </c>
      <c r="I93" s="19"/>
      <c r="J93" s="19">
        <f aca="true" t="shared" si="12" ref="J93:J98">SUM(H93:I93)</f>
        <v>2</v>
      </c>
      <c r="K93" s="19">
        <v>2</v>
      </c>
      <c r="L93" s="19"/>
      <c r="M93" s="19">
        <f aca="true" t="shared" si="13" ref="M93:M98">SUM(K93:L93)</f>
        <v>2</v>
      </c>
      <c r="N93" s="19">
        <f aca="true" t="shared" si="14" ref="N93:O98">K93-H93</f>
        <v>0</v>
      </c>
      <c r="O93" s="35">
        <f t="shared" si="14"/>
        <v>0</v>
      </c>
      <c r="P93" s="19">
        <f aca="true" t="shared" si="15" ref="P93:P98">SUM(N93:O93)</f>
        <v>0</v>
      </c>
    </row>
    <row r="94" spans="1:16" s="73" customFormat="1" ht="28.5" customHeight="1">
      <c r="A94" s="26"/>
      <c r="B94" s="287" t="s">
        <v>2</v>
      </c>
      <c r="C94" s="288"/>
      <c r="D94" s="288"/>
      <c r="E94" s="346"/>
      <c r="F94" s="18" t="s">
        <v>1</v>
      </c>
      <c r="G94" s="141" t="s">
        <v>47</v>
      </c>
      <c r="H94" s="20">
        <v>4.6</v>
      </c>
      <c r="I94" s="19"/>
      <c r="J94" s="19">
        <f t="shared" si="12"/>
        <v>4.6</v>
      </c>
      <c r="K94" s="20">
        <v>4.6</v>
      </c>
      <c r="L94" s="19"/>
      <c r="M94" s="19">
        <f t="shared" si="13"/>
        <v>4.6</v>
      </c>
      <c r="N94" s="19">
        <f t="shared" si="14"/>
        <v>0</v>
      </c>
      <c r="O94" s="35">
        <f t="shared" si="14"/>
        <v>0</v>
      </c>
      <c r="P94" s="19">
        <f t="shared" si="15"/>
        <v>0</v>
      </c>
    </row>
    <row r="95" spans="1:16" s="73" customFormat="1" ht="39.75" customHeight="1">
      <c r="A95" s="26"/>
      <c r="B95" s="287" t="s">
        <v>3</v>
      </c>
      <c r="C95" s="288"/>
      <c r="D95" s="288"/>
      <c r="E95" s="346"/>
      <c r="F95" s="18" t="s">
        <v>1</v>
      </c>
      <c r="G95" s="141" t="s">
        <v>47</v>
      </c>
      <c r="H95" s="39">
        <f>(6*8+6*4)/12</f>
        <v>6</v>
      </c>
      <c r="I95" s="19"/>
      <c r="J95" s="19">
        <f t="shared" si="12"/>
        <v>6</v>
      </c>
      <c r="K95" s="39">
        <f>(6*8+6*4)/12</f>
        <v>6</v>
      </c>
      <c r="L95" s="19"/>
      <c r="M95" s="19">
        <f t="shared" si="13"/>
        <v>6</v>
      </c>
      <c r="N95" s="19">
        <f t="shared" si="14"/>
        <v>0</v>
      </c>
      <c r="O95" s="35">
        <f t="shared" si="14"/>
        <v>0</v>
      </c>
      <c r="P95" s="19">
        <f t="shared" si="15"/>
        <v>0</v>
      </c>
    </row>
    <row r="96" spans="1:16" s="73" customFormat="1" ht="27.75" customHeight="1">
      <c r="A96" s="26"/>
      <c r="B96" s="287" t="s">
        <v>4</v>
      </c>
      <c r="C96" s="288"/>
      <c r="D96" s="288"/>
      <c r="E96" s="346"/>
      <c r="F96" s="18" t="s">
        <v>1</v>
      </c>
      <c r="G96" s="141" t="s">
        <v>47</v>
      </c>
      <c r="H96" s="39">
        <f>(3*8+3*4)/12</f>
        <v>3</v>
      </c>
      <c r="I96" s="19"/>
      <c r="J96" s="19">
        <f t="shared" si="12"/>
        <v>3</v>
      </c>
      <c r="K96" s="39">
        <f>(3*8+3*4)/12</f>
        <v>3</v>
      </c>
      <c r="L96" s="19"/>
      <c r="M96" s="19">
        <f t="shared" si="13"/>
        <v>3</v>
      </c>
      <c r="N96" s="19">
        <f t="shared" si="14"/>
        <v>0</v>
      </c>
      <c r="O96" s="35">
        <f t="shared" si="14"/>
        <v>0</v>
      </c>
      <c r="P96" s="19">
        <f t="shared" si="15"/>
        <v>0</v>
      </c>
    </row>
    <row r="97" spans="1:16" s="73" customFormat="1" ht="28.5" customHeight="1">
      <c r="A97" s="26"/>
      <c r="B97" s="287" t="s">
        <v>5</v>
      </c>
      <c r="C97" s="288"/>
      <c r="D97" s="288"/>
      <c r="E97" s="346"/>
      <c r="F97" s="18" t="s">
        <v>1</v>
      </c>
      <c r="G97" s="141" t="s">
        <v>47</v>
      </c>
      <c r="H97" s="39">
        <f>(11*8+11*4)/12</f>
        <v>11</v>
      </c>
      <c r="I97" s="19"/>
      <c r="J97" s="19">
        <f t="shared" si="12"/>
        <v>11</v>
      </c>
      <c r="K97" s="39">
        <f>(11*8+11*4)/12</f>
        <v>11</v>
      </c>
      <c r="L97" s="19"/>
      <c r="M97" s="19">
        <f t="shared" si="13"/>
        <v>11</v>
      </c>
      <c r="N97" s="19">
        <f t="shared" si="14"/>
        <v>0</v>
      </c>
      <c r="O97" s="35">
        <f t="shared" si="14"/>
        <v>0</v>
      </c>
      <c r="P97" s="19">
        <f t="shared" si="15"/>
        <v>0</v>
      </c>
    </row>
    <row r="98" spans="1:16" s="73" customFormat="1" ht="15.75" customHeight="1">
      <c r="A98" s="26"/>
      <c r="B98" s="325" t="s">
        <v>6</v>
      </c>
      <c r="C98" s="326"/>
      <c r="D98" s="326"/>
      <c r="E98" s="327"/>
      <c r="F98" s="18" t="s">
        <v>1</v>
      </c>
      <c r="G98" s="141" t="s">
        <v>47</v>
      </c>
      <c r="H98" s="39">
        <f>SUM(H94:H97)</f>
        <v>24.6</v>
      </c>
      <c r="I98" s="19"/>
      <c r="J98" s="19">
        <f t="shared" si="12"/>
        <v>24.6</v>
      </c>
      <c r="K98" s="39">
        <f>SUM(K94:K97)</f>
        <v>24.6</v>
      </c>
      <c r="L98" s="19"/>
      <c r="M98" s="19">
        <f t="shared" si="13"/>
        <v>24.6</v>
      </c>
      <c r="N98" s="19">
        <f t="shared" si="14"/>
        <v>0</v>
      </c>
      <c r="O98" s="35">
        <f t="shared" si="14"/>
        <v>0</v>
      </c>
      <c r="P98" s="19">
        <f t="shared" si="15"/>
        <v>0</v>
      </c>
    </row>
    <row r="99" spans="1:16" s="73" customFormat="1" ht="15.75" customHeight="1">
      <c r="A99" s="87" t="s">
        <v>179</v>
      </c>
      <c r="B99" s="285" t="s">
        <v>142</v>
      </c>
      <c r="C99" s="286"/>
      <c r="D99" s="286"/>
      <c r="E99" s="424"/>
      <c r="F99" s="18"/>
      <c r="G99" s="141"/>
      <c r="H99" s="38"/>
      <c r="I99" s="19"/>
      <c r="J99" s="19"/>
      <c r="K99" s="19"/>
      <c r="L99" s="19"/>
      <c r="M99" s="19"/>
      <c r="N99" s="19"/>
      <c r="O99" s="35"/>
      <c r="P99" s="19"/>
    </row>
    <row r="100" spans="1:16" s="73" customFormat="1" ht="90" customHeight="1">
      <c r="A100" s="26"/>
      <c r="B100" s="175" t="s">
        <v>51</v>
      </c>
      <c r="C100" s="223"/>
      <c r="D100" s="223"/>
      <c r="E100" s="223"/>
      <c r="F100" s="18" t="s">
        <v>30</v>
      </c>
      <c r="G100" s="141" t="s">
        <v>255</v>
      </c>
      <c r="H100" s="116">
        <v>177</v>
      </c>
      <c r="I100" s="19"/>
      <c r="J100" s="19">
        <f>SUM(H100:I100)</f>
        <v>177</v>
      </c>
      <c r="K100" s="116">
        <v>177</v>
      </c>
      <c r="L100" s="19"/>
      <c r="M100" s="19">
        <f>SUM(K100:L100)</f>
        <v>177</v>
      </c>
      <c r="N100" s="19">
        <f>K100-H100</f>
        <v>0</v>
      </c>
      <c r="O100" s="35">
        <f>L100-I100</f>
        <v>0</v>
      </c>
      <c r="P100" s="19">
        <f>SUM(N100:O100)</f>
        <v>0</v>
      </c>
    </row>
    <row r="101" spans="1:16" s="73" customFormat="1" ht="15.75" customHeight="1">
      <c r="A101" s="87" t="s">
        <v>180</v>
      </c>
      <c r="B101" s="285" t="s">
        <v>143</v>
      </c>
      <c r="C101" s="286"/>
      <c r="D101" s="286"/>
      <c r="E101" s="424"/>
      <c r="F101" s="18"/>
      <c r="G101" s="141"/>
      <c r="H101" s="38"/>
      <c r="I101" s="19"/>
      <c r="J101" s="19"/>
      <c r="K101" s="19"/>
      <c r="L101" s="19"/>
      <c r="M101" s="19"/>
      <c r="N101" s="19"/>
      <c r="O101" s="35"/>
      <c r="P101" s="19"/>
    </row>
    <row r="102" spans="1:16" s="73" customFormat="1" ht="55.5" customHeight="1">
      <c r="A102" s="26"/>
      <c r="B102" s="406" t="s">
        <v>52</v>
      </c>
      <c r="C102" s="407"/>
      <c r="D102" s="407"/>
      <c r="E102" s="408"/>
      <c r="F102" s="18" t="s">
        <v>57</v>
      </c>
      <c r="G102" s="141" t="s">
        <v>168</v>
      </c>
      <c r="H102" s="34">
        <v>10777</v>
      </c>
      <c r="I102" s="37">
        <v>3907</v>
      </c>
      <c r="J102" s="37">
        <f>SUM(H102:I102)</f>
        <v>14684</v>
      </c>
      <c r="K102" s="37">
        <f>(1049486.86+858039.8)/K100</f>
        <v>10776.986779661018</v>
      </c>
      <c r="L102" s="37">
        <f>(329089.82+350357.73)/K100</f>
        <v>3838.686723163842</v>
      </c>
      <c r="M102" s="37">
        <v>14615.68</v>
      </c>
      <c r="N102" s="37">
        <f>K102-H102</f>
        <v>-0.013220338982137037</v>
      </c>
      <c r="O102" s="34">
        <f>L102-I102</f>
        <v>-68.31327683615791</v>
      </c>
      <c r="P102" s="37">
        <v>-68.32</v>
      </c>
    </row>
    <row r="103" spans="1:21" ht="30" customHeight="1">
      <c r="A103" s="426" t="s">
        <v>194</v>
      </c>
      <c r="B103" s="427"/>
      <c r="C103" s="427"/>
      <c r="D103" s="427"/>
      <c r="E103" s="427"/>
      <c r="F103" s="427"/>
      <c r="G103" s="427"/>
      <c r="H103" s="427"/>
      <c r="I103" s="427"/>
      <c r="J103" s="427"/>
      <c r="K103" s="427"/>
      <c r="L103" s="427"/>
      <c r="M103" s="427"/>
      <c r="N103" s="427"/>
      <c r="O103" s="427"/>
      <c r="P103" s="427"/>
      <c r="Q103" s="234"/>
      <c r="R103" s="138"/>
      <c r="S103" s="138"/>
      <c r="T103" s="138"/>
      <c r="U103" s="6"/>
    </row>
    <row r="104" spans="1:17" s="73" customFormat="1" ht="29.25" customHeight="1">
      <c r="A104" s="236" t="s">
        <v>181</v>
      </c>
      <c r="B104" s="290" t="s">
        <v>74</v>
      </c>
      <c r="C104" s="356"/>
      <c r="D104" s="356"/>
      <c r="E104" s="357"/>
      <c r="F104" s="215"/>
      <c r="G104" s="215"/>
      <c r="H104" s="8"/>
      <c r="I104" s="19"/>
      <c r="J104" s="19"/>
      <c r="K104" s="127"/>
      <c r="L104" s="19"/>
      <c r="M104" s="19"/>
      <c r="N104" s="127"/>
      <c r="O104" s="19"/>
      <c r="P104" s="35"/>
      <c r="Q104" s="235"/>
    </row>
    <row r="105" spans="1:16" s="73" customFormat="1" ht="15.75" customHeight="1">
      <c r="A105" s="236" t="s">
        <v>182</v>
      </c>
      <c r="B105" s="283" t="s">
        <v>141</v>
      </c>
      <c r="C105" s="284"/>
      <c r="D105" s="284"/>
      <c r="E105" s="401"/>
      <c r="F105" s="18"/>
      <c r="G105" s="46"/>
      <c r="H105" s="19"/>
      <c r="I105" s="19"/>
      <c r="J105" s="127"/>
      <c r="K105" s="19"/>
      <c r="L105" s="19"/>
      <c r="M105" s="127"/>
      <c r="N105" s="19"/>
      <c r="O105" s="35"/>
      <c r="P105" s="127"/>
    </row>
    <row r="106" spans="1:16" s="73" customFormat="1" ht="27.75" customHeight="1">
      <c r="A106" s="236"/>
      <c r="B106" s="287" t="s">
        <v>2</v>
      </c>
      <c r="C106" s="288"/>
      <c r="D106" s="288"/>
      <c r="E106" s="346"/>
      <c r="F106" s="18" t="s">
        <v>1</v>
      </c>
      <c r="G106" s="8" t="s">
        <v>47</v>
      </c>
      <c r="H106" s="19"/>
      <c r="I106" s="19"/>
      <c r="J106" s="127"/>
      <c r="K106" s="19"/>
      <c r="L106" s="19"/>
      <c r="M106" s="127"/>
      <c r="N106" s="19"/>
      <c r="O106" s="35"/>
      <c r="P106" s="127"/>
    </row>
    <row r="107" spans="1:16" s="73" customFormat="1" ht="40.5" customHeight="1">
      <c r="A107" s="236"/>
      <c r="B107" s="287" t="s">
        <v>3</v>
      </c>
      <c r="C107" s="288"/>
      <c r="D107" s="288"/>
      <c r="E107" s="346"/>
      <c r="F107" s="18" t="s">
        <v>1</v>
      </c>
      <c r="G107" s="8" t="s">
        <v>47</v>
      </c>
      <c r="H107" s="19">
        <v>12.33</v>
      </c>
      <c r="I107" s="19"/>
      <c r="J107" s="19">
        <f>SUM(H107:I107)</f>
        <v>12.33</v>
      </c>
      <c r="K107" s="19">
        <v>12.33</v>
      </c>
      <c r="L107" s="19"/>
      <c r="M107" s="19">
        <f>SUM(K107:L107)</f>
        <v>12.33</v>
      </c>
      <c r="N107" s="19">
        <f>K107-H107</f>
        <v>0</v>
      </c>
      <c r="O107" s="35">
        <f>L107-I107</f>
        <v>0</v>
      </c>
      <c r="P107" s="19">
        <f>SUM(N107:O107)</f>
        <v>0</v>
      </c>
    </row>
    <row r="108" spans="1:16" s="73" customFormat="1" ht="27.75" customHeight="1">
      <c r="A108" s="236"/>
      <c r="B108" s="287" t="s">
        <v>4</v>
      </c>
      <c r="C108" s="288"/>
      <c r="D108" s="288"/>
      <c r="E108" s="346"/>
      <c r="F108" s="18" t="s">
        <v>1</v>
      </c>
      <c r="G108" s="8" t="s">
        <v>47</v>
      </c>
      <c r="H108" s="19"/>
      <c r="I108" s="19"/>
      <c r="J108" s="19"/>
      <c r="K108" s="19"/>
      <c r="L108" s="19"/>
      <c r="M108" s="19"/>
      <c r="N108" s="19"/>
      <c r="O108" s="35"/>
      <c r="P108" s="127"/>
    </row>
    <row r="109" spans="1:16" s="73" customFormat="1" ht="28.5" customHeight="1">
      <c r="A109" s="236"/>
      <c r="B109" s="287" t="s">
        <v>5</v>
      </c>
      <c r="C109" s="288"/>
      <c r="D109" s="288"/>
      <c r="E109" s="346"/>
      <c r="F109" s="18" t="s">
        <v>1</v>
      </c>
      <c r="G109" s="8" t="s">
        <v>47</v>
      </c>
      <c r="H109" s="19">
        <v>1.33</v>
      </c>
      <c r="I109" s="19"/>
      <c r="J109" s="19">
        <f>SUM(H109:I109)</f>
        <v>1.33</v>
      </c>
      <c r="K109" s="19">
        <v>1.33</v>
      </c>
      <c r="L109" s="19"/>
      <c r="M109" s="19">
        <f>SUM(K109:L109)</f>
        <v>1.33</v>
      </c>
      <c r="N109" s="19">
        <f>K109-H109</f>
        <v>0</v>
      </c>
      <c r="O109" s="35">
        <f>L109-I109</f>
        <v>0</v>
      </c>
      <c r="P109" s="19">
        <f>SUM(N109:O109)</f>
        <v>0</v>
      </c>
    </row>
    <row r="110" spans="1:16" s="73" customFormat="1" ht="15.75" customHeight="1">
      <c r="A110" s="26"/>
      <c r="B110" s="287" t="s">
        <v>6</v>
      </c>
      <c r="C110" s="288"/>
      <c r="D110" s="288"/>
      <c r="E110" s="346"/>
      <c r="F110" s="18" t="s">
        <v>1</v>
      </c>
      <c r="G110" s="8" t="s">
        <v>47</v>
      </c>
      <c r="H110" s="36">
        <f>SUM(H107:H109)</f>
        <v>13.66</v>
      </c>
      <c r="I110" s="36"/>
      <c r="J110" s="36">
        <f>SUM(H110:I110)</f>
        <v>13.66</v>
      </c>
      <c r="K110" s="36">
        <f>SUM(K107:K109)</f>
        <v>13.66</v>
      </c>
      <c r="L110" s="36"/>
      <c r="M110" s="36">
        <f>SUM(K110:L110)</f>
        <v>13.66</v>
      </c>
      <c r="N110" s="19">
        <f>K110-H110</f>
        <v>0</v>
      </c>
      <c r="O110" s="35">
        <f>L110-I110</f>
        <v>0</v>
      </c>
      <c r="P110" s="19">
        <f>SUM(N110:O110)</f>
        <v>0</v>
      </c>
    </row>
    <row r="111" spans="1:16" s="73" customFormat="1" ht="15.75" customHeight="1">
      <c r="A111" s="236" t="s">
        <v>183</v>
      </c>
      <c r="B111" s="283" t="s">
        <v>142</v>
      </c>
      <c r="C111" s="284"/>
      <c r="D111" s="284"/>
      <c r="E111" s="401"/>
      <c r="F111" s="18"/>
      <c r="G111" s="8"/>
      <c r="H111" s="35"/>
      <c r="I111" s="19"/>
      <c r="J111" s="127"/>
      <c r="K111" s="19"/>
      <c r="L111" s="19"/>
      <c r="M111" s="127"/>
      <c r="N111" s="19"/>
      <c r="O111" s="35"/>
      <c r="P111" s="127"/>
    </row>
    <row r="112" spans="1:16" s="73" customFormat="1" ht="53.25" customHeight="1">
      <c r="A112" s="26"/>
      <c r="B112" s="287" t="s">
        <v>256</v>
      </c>
      <c r="C112" s="288"/>
      <c r="D112" s="288"/>
      <c r="E112" s="346"/>
      <c r="F112" s="18" t="s">
        <v>1</v>
      </c>
      <c r="G112" s="8" t="s">
        <v>55</v>
      </c>
      <c r="H112" s="116">
        <v>669</v>
      </c>
      <c r="I112" s="19"/>
      <c r="J112" s="19">
        <f>SUM(H112:I112)</f>
        <v>669</v>
      </c>
      <c r="K112" s="19">
        <v>669</v>
      </c>
      <c r="L112" s="19"/>
      <c r="M112" s="19">
        <f>SUM(K112:L112)</f>
        <v>669</v>
      </c>
      <c r="N112" s="19">
        <f>K112-H112</f>
        <v>0</v>
      </c>
      <c r="O112" s="35">
        <f>L112-I112</f>
        <v>0</v>
      </c>
      <c r="P112" s="127">
        <f>SUM(N112:O112)</f>
        <v>0</v>
      </c>
    </row>
    <row r="113" spans="1:16" s="73" customFormat="1" ht="15.75" customHeight="1">
      <c r="A113" s="236" t="s">
        <v>184</v>
      </c>
      <c r="B113" s="285" t="s">
        <v>143</v>
      </c>
      <c r="C113" s="286"/>
      <c r="D113" s="286"/>
      <c r="E113" s="424"/>
      <c r="F113" s="18"/>
      <c r="G113" s="8"/>
      <c r="H113" s="35"/>
      <c r="I113" s="19"/>
      <c r="J113" s="127"/>
      <c r="K113" s="19"/>
      <c r="L113" s="19"/>
      <c r="M113" s="127"/>
      <c r="N113" s="19"/>
      <c r="O113" s="35"/>
      <c r="P113" s="127"/>
    </row>
    <row r="114" spans="1:16" s="73" customFormat="1" ht="51" customHeight="1">
      <c r="A114" s="26"/>
      <c r="B114" s="287" t="s">
        <v>262</v>
      </c>
      <c r="C114" s="288"/>
      <c r="D114" s="288"/>
      <c r="E114" s="346"/>
      <c r="F114" s="18" t="s">
        <v>57</v>
      </c>
      <c r="G114" s="8" t="s">
        <v>257</v>
      </c>
      <c r="H114" s="34">
        <v>3421</v>
      </c>
      <c r="I114" s="37">
        <f>I110/H112</f>
        <v>0</v>
      </c>
      <c r="J114" s="37">
        <f>SUM(H114:I114)</f>
        <v>3421</v>
      </c>
      <c r="K114" s="37">
        <f>2285482.07/K112</f>
        <v>3416.2661733931236</v>
      </c>
      <c r="L114" s="19">
        <f>L110/K112</f>
        <v>0</v>
      </c>
      <c r="M114" s="37">
        <f>SUM(K114:L114)</f>
        <v>3416.2661733931236</v>
      </c>
      <c r="N114" s="37">
        <f>K114-H114</f>
        <v>-4.7338266068763915</v>
      </c>
      <c r="O114" s="34">
        <f>L114-I114</f>
        <v>0</v>
      </c>
      <c r="P114" s="228">
        <f>SUM(N114:O114)</f>
        <v>-4.7338266068763915</v>
      </c>
    </row>
    <row r="115" spans="1:16" s="73" customFormat="1" ht="15.75" customHeight="1">
      <c r="A115" s="236" t="s">
        <v>185</v>
      </c>
      <c r="B115" s="283" t="s">
        <v>144</v>
      </c>
      <c r="C115" s="284"/>
      <c r="D115" s="284"/>
      <c r="E115" s="401"/>
      <c r="F115" s="18"/>
      <c r="G115" s="8"/>
      <c r="H115" s="35"/>
      <c r="I115" s="19"/>
      <c r="J115" s="127"/>
      <c r="K115" s="19"/>
      <c r="L115" s="19"/>
      <c r="M115" s="127"/>
      <c r="N115" s="19"/>
      <c r="O115" s="35"/>
      <c r="P115" s="127"/>
    </row>
    <row r="116" spans="1:16" s="73" customFormat="1" ht="95.25" customHeight="1">
      <c r="A116" s="26"/>
      <c r="B116" s="287" t="s">
        <v>258</v>
      </c>
      <c r="C116" s="288"/>
      <c r="D116" s="288"/>
      <c r="E116" s="346"/>
      <c r="F116" s="18" t="s">
        <v>76</v>
      </c>
      <c r="G116" s="8" t="s">
        <v>259</v>
      </c>
      <c r="H116" s="116">
        <v>0</v>
      </c>
      <c r="I116" s="37"/>
      <c r="J116" s="37">
        <f>SUM(H116:I116)</f>
        <v>0</v>
      </c>
      <c r="K116" s="19">
        <v>0</v>
      </c>
      <c r="L116" s="19"/>
      <c r="M116" s="19">
        <f>SUM(K116:L116)</f>
        <v>0</v>
      </c>
      <c r="N116" s="19">
        <f>K116-H116</f>
        <v>0</v>
      </c>
      <c r="O116" s="35">
        <f>L116-I116</f>
        <v>0</v>
      </c>
      <c r="P116" s="19">
        <f>SUM(N116:O116)</f>
        <v>0</v>
      </c>
    </row>
    <row r="117" spans="1:20" ht="15.75" customHeight="1">
      <c r="A117" s="336" t="s">
        <v>260</v>
      </c>
      <c r="B117" s="337"/>
      <c r="C117" s="337"/>
      <c r="D117" s="337"/>
      <c r="E117" s="337"/>
      <c r="F117" s="337"/>
      <c r="G117" s="337"/>
      <c r="H117" s="337"/>
      <c r="I117" s="337"/>
      <c r="J117" s="337"/>
      <c r="K117" s="337"/>
      <c r="L117" s="337"/>
      <c r="M117" s="337"/>
      <c r="N117" s="337"/>
      <c r="O117" s="337"/>
      <c r="P117" s="337"/>
      <c r="Q117" s="234"/>
      <c r="R117" s="138"/>
      <c r="S117" s="138"/>
      <c r="T117" s="138"/>
    </row>
    <row r="118" spans="1:20" ht="30" customHeight="1">
      <c r="A118" s="350" t="s">
        <v>261</v>
      </c>
      <c r="B118" s="351"/>
      <c r="C118" s="351"/>
      <c r="D118" s="351"/>
      <c r="E118" s="351"/>
      <c r="F118" s="351"/>
      <c r="G118" s="351"/>
      <c r="H118" s="351"/>
      <c r="I118" s="351"/>
      <c r="J118" s="351"/>
      <c r="K118" s="351"/>
      <c r="L118" s="351"/>
      <c r="M118" s="351"/>
      <c r="N118" s="351"/>
      <c r="O118" s="351"/>
      <c r="P118" s="351"/>
      <c r="Q118" s="238"/>
      <c r="R118" s="138"/>
      <c r="S118" s="138"/>
      <c r="T118" s="138"/>
    </row>
    <row r="119" spans="1:20" ht="12.75" customHeight="1">
      <c r="A119" s="136"/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238"/>
      <c r="R119" s="138"/>
      <c r="S119" s="138"/>
      <c r="T119" s="138"/>
    </row>
    <row r="120" spans="1:17" ht="14.25" customHeight="1">
      <c r="A120" s="178" t="s">
        <v>224</v>
      </c>
      <c r="B120" s="349" t="s">
        <v>225</v>
      </c>
      <c r="C120" s="349"/>
      <c r="D120" s="349"/>
      <c r="E120" s="349"/>
      <c r="F120" s="349"/>
      <c r="G120" s="349"/>
      <c r="H120" s="349"/>
      <c r="I120" s="349"/>
      <c r="J120" s="349"/>
      <c r="K120" s="349"/>
      <c r="L120" s="349"/>
      <c r="M120" s="349"/>
      <c r="N120" s="349"/>
      <c r="O120" s="137"/>
      <c r="P120" s="137"/>
      <c r="Q120" s="137"/>
    </row>
    <row r="121" spans="1:17" ht="21" customHeight="1">
      <c r="A121" s="349" t="s">
        <v>295</v>
      </c>
      <c r="B121" s="349"/>
      <c r="C121" s="349"/>
      <c r="D121" s="349"/>
      <c r="E121" s="349"/>
      <c r="F121" s="349"/>
      <c r="G121" s="349"/>
      <c r="H121" s="349"/>
      <c r="I121" s="349"/>
      <c r="J121" s="349"/>
      <c r="K121" s="349"/>
      <c r="L121" s="349"/>
      <c r="M121" s="349"/>
      <c r="N121" s="349"/>
      <c r="O121" s="137"/>
      <c r="P121" s="137"/>
      <c r="Q121" s="137"/>
    </row>
    <row r="122" spans="1:17" ht="21" customHeight="1">
      <c r="A122" s="136"/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7"/>
      <c r="P122" s="137"/>
      <c r="Q122" s="137"/>
    </row>
    <row r="123" spans="1:17" ht="21" customHeight="1">
      <c r="A123" s="136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7"/>
      <c r="P123" s="137"/>
      <c r="Q123" s="137"/>
    </row>
    <row r="124" spans="1:15" ht="15">
      <c r="A124" s="15" t="s">
        <v>314</v>
      </c>
      <c r="B124" s="15"/>
      <c r="C124" s="15"/>
      <c r="D124" s="15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7" ht="15.75">
      <c r="A125" s="21" t="s">
        <v>315</v>
      </c>
      <c r="B125" s="21"/>
      <c r="C125" s="21"/>
      <c r="D125" s="21"/>
      <c r="E125" s="3"/>
      <c r="F125" s="3"/>
      <c r="G125" s="3"/>
      <c r="H125" s="3"/>
      <c r="I125" s="3"/>
      <c r="J125" s="3"/>
      <c r="K125" s="14"/>
      <c r="L125" s="14"/>
      <c r="M125" s="289" t="s">
        <v>222</v>
      </c>
      <c r="N125" s="289"/>
      <c r="O125" s="289"/>
      <c r="P125" s="3"/>
      <c r="Q125" s="3"/>
    </row>
    <row r="126" spans="1:17" ht="12.75">
      <c r="A126" s="3" t="s">
        <v>20</v>
      </c>
      <c r="B126" s="3" t="s">
        <v>23</v>
      </c>
      <c r="C126" s="3"/>
      <c r="D126" s="3"/>
      <c r="E126" s="3"/>
      <c r="F126" s="3"/>
      <c r="G126" s="3"/>
      <c r="H126" s="3"/>
      <c r="I126" s="3"/>
      <c r="J126" s="3"/>
      <c r="K126" s="308" t="s">
        <v>22</v>
      </c>
      <c r="L126" s="308"/>
      <c r="M126" s="308" t="s">
        <v>21</v>
      </c>
      <c r="N126" s="308"/>
      <c r="O126" s="308"/>
      <c r="P126" s="3"/>
      <c r="Q126" s="3"/>
    </row>
    <row r="127" spans="1:15" ht="15">
      <c r="A127" s="15"/>
      <c r="B127" s="15"/>
      <c r="C127" s="15"/>
      <c r="D127" s="15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2.75">
      <c r="A128" s="282" t="s">
        <v>319</v>
      </c>
      <c r="B128" s="282"/>
      <c r="C128" s="282"/>
      <c r="D128" s="282"/>
      <c r="E128" s="282"/>
      <c r="F128" s="282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5.75">
      <c r="A129" s="282"/>
      <c r="B129" s="282"/>
      <c r="C129" s="282"/>
      <c r="D129" s="282"/>
      <c r="E129" s="282"/>
      <c r="F129" s="282"/>
      <c r="G129" s="3"/>
      <c r="H129" s="3"/>
      <c r="I129" s="3"/>
      <c r="J129" s="3"/>
      <c r="K129" s="14"/>
      <c r="L129" s="14"/>
      <c r="M129" s="289" t="s">
        <v>223</v>
      </c>
      <c r="N129" s="289"/>
      <c r="O129" s="289"/>
    </row>
    <row r="130" spans="1:17" ht="12.75">
      <c r="A130" s="12" t="s">
        <v>122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308" t="s">
        <v>22</v>
      </c>
      <c r="L130" s="308"/>
      <c r="M130" s="308" t="s">
        <v>21</v>
      </c>
      <c r="N130" s="308"/>
      <c r="O130" s="308"/>
      <c r="P130" s="3"/>
      <c r="Q130" s="3"/>
    </row>
    <row r="131" spans="1:15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7" ht="12.75">
      <c r="A133" s="328"/>
      <c r="B133" s="328"/>
      <c r="C133" s="328"/>
      <c r="D133" s="328"/>
      <c r="E133" s="328"/>
      <c r="F133" s="328"/>
      <c r="G133" s="328"/>
      <c r="H133" s="328"/>
      <c r="I133" s="328"/>
      <c r="J133" s="328"/>
      <c r="K133" s="13"/>
      <c r="L133" s="13"/>
      <c r="M133" s="13"/>
      <c r="N133" s="13"/>
      <c r="O133" s="13"/>
      <c r="P133" s="3"/>
      <c r="Q133" s="3"/>
    </row>
  </sheetData>
  <sheetProtection/>
  <mergeCells count="119">
    <mergeCell ref="A118:P118"/>
    <mergeCell ref="B57:E57"/>
    <mergeCell ref="B60:E60"/>
    <mergeCell ref="B120:N120"/>
    <mergeCell ref="A121:N121"/>
    <mergeCell ref="B112:E112"/>
    <mergeCell ref="B113:E113"/>
    <mergeCell ref="B114:E114"/>
    <mergeCell ref="B115:E115"/>
    <mergeCell ref="B116:E116"/>
    <mergeCell ref="A117:P117"/>
    <mergeCell ref="B106:E106"/>
    <mergeCell ref="B107:E107"/>
    <mergeCell ref="B108:E108"/>
    <mergeCell ref="B109:E109"/>
    <mergeCell ref="B110:E110"/>
    <mergeCell ref="B111:E111"/>
    <mergeCell ref="B101:E101"/>
    <mergeCell ref="B102:E102"/>
    <mergeCell ref="A103:P103"/>
    <mergeCell ref="A90:P90"/>
    <mergeCell ref="B104:E104"/>
    <mergeCell ref="B105:E105"/>
    <mergeCell ref="B94:E94"/>
    <mergeCell ref="B95:E95"/>
    <mergeCell ref="B96:E96"/>
    <mergeCell ref="B97:E97"/>
    <mergeCell ref="B99:E99"/>
    <mergeCell ref="B83:E83"/>
    <mergeCell ref="B84:E84"/>
    <mergeCell ref="B85:E85"/>
    <mergeCell ref="B86:E86"/>
    <mergeCell ref="B87:E87"/>
    <mergeCell ref="B88:E88"/>
    <mergeCell ref="B77:E77"/>
    <mergeCell ref="B78:E78"/>
    <mergeCell ref="B79:E79"/>
    <mergeCell ref="B80:E80"/>
    <mergeCell ref="A75:T75"/>
    <mergeCell ref="B98:E98"/>
    <mergeCell ref="B89:E89"/>
    <mergeCell ref="B91:E91"/>
    <mergeCell ref="B92:E92"/>
    <mergeCell ref="B93:E93"/>
    <mergeCell ref="B67:E67"/>
    <mergeCell ref="B69:E69"/>
    <mergeCell ref="B70:E70"/>
    <mergeCell ref="B71:E71"/>
    <mergeCell ref="B74:E74"/>
    <mergeCell ref="B76:E76"/>
    <mergeCell ref="B73:E73"/>
    <mergeCell ref="B61:E61"/>
    <mergeCell ref="B62:E62"/>
    <mergeCell ref="B63:E63"/>
    <mergeCell ref="B64:E64"/>
    <mergeCell ref="B65:E65"/>
    <mergeCell ref="B66:E66"/>
    <mergeCell ref="G55:G56"/>
    <mergeCell ref="H55:J55"/>
    <mergeCell ref="K55:M55"/>
    <mergeCell ref="N55:P55"/>
    <mergeCell ref="B58:E58"/>
    <mergeCell ref="B59:E59"/>
    <mergeCell ref="B31:P31"/>
    <mergeCell ref="B42:G42"/>
    <mergeCell ref="B35:O35"/>
    <mergeCell ref="B39:G39"/>
    <mergeCell ref="B40:G40"/>
    <mergeCell ref="N37:P37"/>
    <mergeCell ref="M126:O126"/>
    <mergeCell ref="M129:O129"/>
    <mergeCell ref="M130:O130"/>
    <mergeCell ref="A133:J133"/>
    <mergeCell ref="B53:N53"/>
    <mergeCell ref="M125:O125"/>
    <mergeCell ref="K130:L130"/>
    <mergeCell ref="K126:L126"/>
    <mergeCell ref="B81:E81"/>
    <mergeCell ref="B82:E82"/>
    <mergeCell ref="M1:N1"/>
    <mergeCell ref="A6:O6"/>
    <mergeCell ref="A7:O7"/>
    <mergeCell ref="E10:M10"/>
    <mergeCell ref="E13:M13"/>
    <mergeCell ref="A55:A56"/>
    <mergeCell ref="B47:G48"/>
    <mergeCell ref="B49:G49"/>
    <mergeCell ref="B50:G50"/>
    <mergeCell ref="B51:G51"/>
    <mergeCell ref="E15:L15"/>
    <mergeCell ref="E9:N9"/>
    <mergeCell ref="E12:N12"/>
    <mergeCell ref="B72:E72"/>
    <mergeCell ref="B20:P20"/>
    <mergeCell ref="B21:P21"/>
    <mergeCell ref="H47:J47"/>
    <mergeCell ref="B45:O45"/>
    <mergeCell ref="K47:M47"/>
    <mergeCell ref="N47:P47"/>
    <mergeCell ref="B18:N18"/>
    <mergeCell ref="G16:J16"/>
    <mergeCell ref="B32:P32"/>
    <mergeCell ref="B41:G41"/>
    <mergeCell ref="B55:E56"/>
    <mergeCell ref="F55:F56"/>
    <mergeCell ref="B22:P22"/>
    <mergeCell ref="B23:P23"/>
    <mergeCell ref="B29:P29"/>
    <mergeCell ref="B30:P30"/>
    <mergeCell ref="A128:F129"/>
    <mergeCell ref="A47:A48"/>
    <mergeCell ref="F25:N25"/>
    <mergeCell ref="B27:N27"/>
    <mergeCell ref="B33:P33"/>
    <mergeCell ref="B37:G38"/>
    <mergeCell ref="H37:J37"/>
    <mergeCell ref="A43:O43"/>
    <mergeCell ref="A37:A38"/>
    <mergeCell ref="K37:M37"/>
  </mergeCells>
  <printOptions/>
  <pageMargins left="0.3937007874015748" right="0.1968503937007874" top="0.5905511811023623" bottom="0.3937007874015748" header="0.5118110236220472" footer="0.1968503937007874"/>
  <pageSetup fitToHeight="3" horizontalDpi="600" verticalDpi="600" orientation="landscape" paperSize="9" scale="7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T178"/>
  <sheetViews>
    <sheetView zoomScalePageLayoutView="0" workbookViewId="0" topLeftCell="A57">
      <selection activeCell="A175" sqref="A175:F176"/>
    </sheetView>
  </sheetViews>
  <sheetFormatPr defaultColWidth="9.140625" defaultRowHeight="12.75"/>
  <cols>
    <col min="1" max="1" width="5.28125" style="0" customWidth="1"/>
    <col min="2" max="2" width="12.140625" style="0" customWidth="1"/>
    <col min="3" max="3" width="11.140625" style="0" customWidth="1"/>
    <col min="4" max="4" width="8.00390625" style="0" customWidth="1"/>
    <col min="5" max="5" width="8.421875" style="0" customWidth="1"/>
    <col min="6" max="6" width="18.421875" style="0" customWidth="1"/>
    <col min="7" max="7" width="12.421875" style="0" customWidth="1"/>
    <col min="8" max="8" width="12.8515625" style="0" customWidth="1"/>
    <col min="9" max="9" width="14.140625" style="0" customWidth="1"/>
    <col min="10" max="10" width="13.8515625" style="0" customWidth="1"/>
    <col min="11" max="11" width="12.7109375" style="0" customWidth="1"/>
    <col min="12" max="12" width="11.28125" style="0" customWidth="1"/>
    <col min="13" max="13" width="12.421875" style="0" customWidth="1"/>
    <col min="14" max="14" width="9.00390625" style="0" customWidth="1"/>
    <col min="15" max="15" width="11.00390625" style="0" customWidth="1"/>
    <col min="16" max="22" width="10.7109375" style="0" customWidth="1"/>
  </cols>
  <sheetData>
    <row r="1" spans="1:18" ht="12.75">
      <c r="A1" s="1"/>
      <c r="K1" s="4"/>
      <c r="L1" s="328" t="s">
        <v>10</v>
      </c>
      <c r="M1" s="328"/>
      <c r="Q1" s="6"/>
      <c r="R1" s="6"/>
    </row>
    <row r="2" spans="1:18" ht="12.75">
      <c r="A2" s="1"/>
      <c r="K2" s="5"/>
      <c r="L2" s="49" t="s">
        <v>124</v>
      </c>
      <c r="M2" s="49"/>
      <c r="Q2" s="6"/>
      <c r="R2" s="6"/>
    </row>
    <row r="3" spans="1:20" ht="12.75">
      <c r="A3" s="1"/>
      <c r="K3" s="5"/>
      <c r="L3" s="49" t="s">
        <v>129</v>
      </c>
      <c r="M3" s="49"/>
      <c r="Q3" s="6"/>
      <c r="R3" s="6"/>
      <c r="S3" s="6"/>
      <c r="T3" s="6"/>
    </row>
    <row r="4" spans="1:14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196</v>
      </c>
      <c r="M4" s="3"/>
      <c r="N4" s="3"/>
    </row>
    <row r="5" spans="1:14" ht="13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6" ht="15.75">
      <c r="A6" s="329" t="s">
        <v>33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12"/>
      <c r="P6" s="12"/>
    </row>
    <row r="7" spans="1:16" ht="14.25" customHeight="1">
      <c r="A7" s="329" t="s">
        <v>197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12"/>
      <c r="P7" s="12"/>
    </row>
    <row r="8" spans="1:16" ht="13.5" customHeight="1">
      <c r="A8" s="22"/>
      <c r="B8" s="22"/>
      <c r="C8" s="22"/>
      <c r="D8" s="22"/>
      <c r="E8" s="22"/>
      <c r="F8" s="23"/>
      <c r="G8" s="24"/>
      <c r="H8" s="24"/>
      <c r="I8" s="24"/>
      <c r="J8" s="24"/>
      <c r="K8" s="23"/>
      <c r="L8" s="22"/>
      <c r="M8" s="22"/>
      <c r="N8" s="22"/>
      <c r="O8" s="12"/>
      <c r="P8" s="12"/>
    </row>
    <row r="9" spans="1:15" s="73" customFormat="1" ht="17.25" customHeight="1">
      <c r="A9" s="42" t="s">
        <v>24</v>
      </c>
      <c r="B9" s="133" t="s">
        <v>125</v>
      </c>
      <c r="C9" s="82"/>
      <c r="D9" s="102" t="s">
        <v>39</v>
      </c>
      <c r="E9" s="102"/>
      <c r="F9" s="102"/>
      <c r="G9" s="102"/>
      <c r="H9" s="102"/>
      <c r="I9" s="102"/>
      <c r="J9" s="102"/>
      <c r="K9" s="102"/>
      <c r="L9" s="102"/>
      <c r="M9" s="82"/>
      <c r="N9" s="103"/>
      <c r="O9" s="216"/>
    </row>
    <row r="10" spans="1:14" ht="12.75">
      <c r="A10" s="143" t="s">
        <v>226</v>
      </c>
      <c r="B10" s="143" t="s">
        <v>228</v>
      </c>
      <c r="C10" s="3"/>
      <c r="D10" s="330" t="s">
        <v>26</v>
      </c>
      <c r="E10" s="330"/>
      <c r="F10" s="330"/>
      <c r="G10" s="330"/>
      <c r="H10" s="330"/>
      <c r="I10" s="330"/>
      <c r="J10" s="330"/>
      <c r="K10" s="330"/>
      <c r="L10" s="330"/>
      <c r="M10" s="31"/>
      <c r="N10" s="3"/>
    </row>
    <row r="11" spans="1:14" ht="13.5" customHeight="1">
      <c r="A11" s="14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5" s="73" customFormat="1" ht="17.25" customHeight="1">
      <c r="A12" s="63" t="s">
        <v>25</v>
      </c>
      <c r="B12" s="133" t="s">
        <v>126</v>
      </c>
      <c r="D12" s="102" t="s">
        <v>39</v>
      </c>
      <c r="E12" s="102"/>
      <c r="F12" s="102"/>
      <c r="G12" s="102"/>
      <c r="H12" s="102"/>
      <c r="I12" s="102"/>
      <c r="J12" s="102"/>
      <c r="K12" s="102"/>
      <c r="L12" s="102"/>
      <c r="M12" s="82"/>
      <c r="N12" s="103"/>
      <c r="O12" s="216"/>
    </row>
    <row r="13" spans="1:14" ht="12.75">
      <c r="A13" s="143" t="s">
        <v>12</v>
      </c>
      <c r="B13" s="143" t="s">
        <v>228</v>
      </c>
      <c r="C13" s="3"/>
      <c r="D13" s="330" t="s">
        <v>27</v>
      </c>
      <c r="E13" s="330"/>
      <c r="F13" s="330"/>
      <c r="G13" s="330"/>
      <c r="H13" s="330"/>
      <c r="I13" s="330"/>
      <c r="J13" s="330"/>
      <c r="K13" s="330"/>
      <c r="L13" s="330"/>
      <c r="M13" s="32"/>
      <c r="N13" s="3"/>
    </row>
    <row r="14" spans="1:14" ht="13.5" customHeight="1">
      <c r="A14" s="14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5" s="73" customFormat="1" ht="17.25" customHeight="1">
      <c r="A15" s="63" t="s">
        <v>28</v>
      </c>
      <c r="B15" s="133" t="s">
        <v>128</v>
      </c>
      <c r="C15" s="29" t="s">
        <v>112</v>
      </c>
      <c r="D15" s="464" t="s">
        <v>316</v>
      </c>
      <c r="E15" s="464"/>
      <c r="F15" s="464"/>
      <c r="G15" s="464"/>
      <c r="H15" s="464"/>
      <c r="I15" s="464"/>
      <c r="J15" s="464"/>
      <c r="K15" s="464"/>
      <c r="L15" s="464"/>
      <c r="M15" s="465"/>
      <c r="N15" s="465"/>
      <c r="O15" s="216"/>
    </row>
    <row r="16" spans="1:14" ht="12.75">
      <c r="A16" s="143" t="s">
        <v>145</v>
      </c>
      <c r="B16" s="143" t="s">
        <v>228</v>
      </c>
      <c r="C16" s="143" t="s">
        <v>202</v>
      </c>
      <c r="D16" s="308" t="s">
        <v>227</v>
      </c>
      <c r="E16" s="308"/>
      <c r="F16" s="308"/>
      <c r="G16" s="308"/>
      <c r="H16" s="308"/>
      <c r="I16" s="308"/>
      <c r="J16" s="308"/>
      <c r="K16" s="308"/>
      <c r="L16" s="308"/>
      <c r="M16" s="3"/>
      <c r="N16" s="3"/>
    </row>
    <row r="17" spans="1:14" ht="12.75">
      <c r="A17" s="143"/>
      <c r="B17" s="143"/>
      <c r="C17" s="3"/>
      <c r="D17" s="161"/>
      <c r="E17" s="161"/>
      <c r="F17" s="161"/>
      <c r="G17" s="161"/>
      <c r="H17" s="161"/>
      <c r="I17" s="161"/>
      <c r="J17" s="161"/>
      <c r="K17" s="161"/>
      <c r="L17" s="161"/>
      <c r="M17" s="3"/>
      <c r="N17" s="3"/>
    </row>
    <row r="18" spans="1:13" ht="15">
      <c r="A18" s="63">
        <v>4</v>
      </c>
      <c r="B18" s="409" t="s">
        <v>208</v>
      </c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</row>
    <row r="19" spans="1:13" ht="9" customHeight="1">
      <c r="A19" s="63"/>
      <c r="B19" s="144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1:15" ht="18" customHeight="1">
      <c r="A20" s="188" t="s">
        <v>209</v>
      </c>
      <c r="B20" s="410" t="s">
        <v>203</v>
      </c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</row>
    <row r="21" spans="1:15" ht="32.25" customHeight="1">
      <c r="A21" s="188">
        <v>1</v>
      </c>
      <c r="B21" s="478" t="s">
        <v>205</v>
      </c>
      <c r="C21" s="478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478"/>
    </row>
    <row r="22" spans="1:13" ht="15.75">
      <c r="A22" s="63"/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1:15" ht="15.75">
      <c r="A23" s="63">
        <v>5</v>
      </c>
      <c r="B23" s="149" t="s">
        <v>210</v>
      </c>
      <c r="C23" s="145"/>
      <c r="E23" s="153" t="s">
        <v>229</v>
      </c>
      <c r="F23" s="153"/>
      <c r="G23" s="153"/>
      <c r="H23" s="153"/>
      <c r="I23" s="153"/>
      <c r="J23" s="153"/>
      <c r="K23" s="153"/>
      <c r="L23" s="153"/>
      <c r="M23" s="153"/>
      <c r="N23" s="219"/>
      <c r="O23" s="219"/>
    </row>
    <row r="24" spans="1:13" ht="15.75">
      <c r="A24" s="63"/>
      <c r="B24" s="146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 ht="15.75">
      <c r="A25" s="63" t="s">
        <v>37</v>
      </c>
      <c r="B25" s="149" t="s">
        <v>211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</row>
    <row r="26" spans="1:13" ht="9" customHeight="1">
      <c r="A26" s="63"/>
      <c r="B26" s="144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</row>
    <row r="27" spans="1:15" ht="18" customHeight="1">
      <c r="A27" s="188" t="s">
        <v>209</v>
      </c>
      <c r="B27" s="479" t="s">
        <v>204</v>
      </c>
      <c r="C27" s="479"/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</row>
    <row r="28" spans="1:16" ht="18.75" customHeight="1">
      <c r="A28" s="188">
        <v>1</v>
      </c>
      <c r="B28" s="478" t="s">
        <v>230</v>
      </c>
      <c r="C28" s="478"/>
      <c r="D28" s="478"/>
      <c r="E28" s="478"/>
      <c r="F28" s="478"/>
      <c r="G28" s="478"/>
      <c r="H28" s="478"/>
      <c r="I28" s="478"/>
      <c r="J28" s="478"/>
      <c r="K28" s="478"/>
      <c r="L28" s="478"/>
      <c r="M28" s="478"/>
      <c r="N28" s="478"/>
      <c r="O28" s="478"/>
      <c r="P28" s="11"/>
    </row>
    <row r="29" spans="1:16" ht="15" customHeight="1">
      <c r="A29" s="63"/>
      <c r="B29" s="147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1"/>
      <c r="P29" s="11"/>
    </row>
    <row r="30" spans="1:16" ht="15" customHeight="1">
      <c r="A30" s="63" t="s">
        <v>38</v>
      </c>
      <c r="B30" s="474" t="s">
        <v>212</v>
      </c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11"/>
      <c r="P30" s="11"/>
    </row>
    <row r="31" spans="1:14" ht="12.75" customHeight="1">
      <c r="A31" s="63"/>
      <c r="B31" s="3"/>
      <c r="C31" s="3"/>
      <c r="D31" s="3"/>
      <c r="E31" s="3"/>
      <c r="F31" s="3"/>
      <c r="G31" s="3"/>
      <c r="H31" s="3"/>
      <c r="I31" s="3"/>
      <c r="J31" s="3"/>
      <c r="K31" s="3"/>
      <c r="L31" s="475" t="s">
        <v>133</v>
      </c>
      <c r="M31" s="475"/>
      <c r="N31" s="6"/>
    </row>
    <row r="32" spans="1:15" s="64" customFormat="1" ht="27.75" customHeight="1">
      <c r="A32" s="293" t="s">
        <v>13</v>
      </c>
      <c r="B32" s="295" t="s">
        <v>213</v>
      </c>
      <c r="C32" s="362"/>
      <c r="D32" s="362"/>
      <c r="E32" s="363"/>
      <c r="F32" s="325" t="s">
        <v>131</v>
      </c>
      <c r="G32" s="326"/>
      <c r="H32" s="327"/>
      <c r="I32" s="325" t="s">
        <v>214</v>
      </c>
      <c r="J32" s="326"/>
      <c r="K32" s="327"/>
      <c r="L32" s="310" t="s">
        <v>34</v>
      </c>
      <c r="M32" s="310"/>
      <c r="N32" s="310"/>
      <c r="O32" s="310"/>
    </row>
    <row r="33" spans="1:15" s="64" customFormat="1" ht="27" customHeight="1">
      <c r="A33" s="341"/>
      <c r="B33" s="364"/>
      <c r="C33" s="365"/>
      <c r="D33" s="365"/>
      <c r="E33" s="366"/>
      <c r="F33" s="8" t="s">
        <v>14</v>
      </c>
      <c r="G33" s="8" t="s">
        <v>15</v>
      </c>
      <c r="H33" s="66" t="s">
        <v>132</v>
      </c>
      <c r="I33" s="8" t="s">
        <v>14</v>
      </c>
      <c r="J33" s="8" t="s">
        <v>15</v>
      </c>
      <c r="K33" s="66" t="s">
        <v>132</v>
      </c>
      <c r="L33" s="8" t="s">
        <v>14</v>
      </c>
      <c r="M33" s="8" t="s">
        <v>15</v>
      </c>
      <c r="N33" s="480" t="s">
        <v>132</v>
      </c>
      <c r="O33" s="480"/>
    </row>
    <row r="34" spans="1:15" ht="13.5" customHeight="1">
      <c r="A34" s="107">
        <v>1</v>
      </c>
      <c r="B34" s="373">
        <v>2</v>
      </c>
      <c r="C34" s="374"/>
      <c r="D34" s="374"/>
      <c r="E34" s="375"/>
      <c r="F34" s="111">
        <v>3</v>
      </c>
      <c r="G34" s="111">
        <v>4</v>
      </c>
      <c r="H34" s="53">
        <v>5</v>
      </c>
      <c r="I34" s="111">
        <v>6</v>
      </c>
      <c r="J34" s="111">
        <v>7</v>
      </c>
      <c r="K34" s="53">
        <v>8</v>
      </c>
      <c r="L34" s="157">
        <v>9</v>
      </c>
      <c r="M34" s="157">
        <v>10</v>
      </c>
      <c r="N34" s="483">
        <v>11</v>
      </c>
      <c r="O34" s="483"/>
    </row>
    <row r="35" spans="1:15" ht="31.5" customHeight="1">
      <c r="A35" s="8">
        <v>1</v>
      </c>
      <c r="B35" s="381" t="s">
        <v>173</v>
      </c>
      <c r="C35" s="382"/>
      <c r="D35" s="382"/>
      <c r="E35" s="383"/>
      <c r="F35" s="151">
        <v>2152989</v>
      </c>
      <c r="G35" s="151"/>
      <c r="H35" s="36">
        <f>SUM(F35:G35)</f>
        <v>2152989</v>
      </c>
      <c r="I35" s="19">
        <v>2150773.69</v>
      </c>
      <c r="J35" s="131"/>
      <c r="K35" s="36">
        <f>SUM(I35:J35)</f>
        <v>2150773.69</v>
      </c>
      <c r="L35" s="36">
        <f>I35-F35</f>
        <v>-2215.310000000056</v>
      </c>
      <c r="M35" s="36">
        <f>J35-G35</f>
        <v>0</v>
      </c>
      <c r="N35" s="481">
        <f>SUM(L35:M35)</f>
        <v>-2215.310000000056</v>
      </c>
      <c r="O35" s="481"/>
    </row>
    <row r="36" spans="1:15" ht="31.5" customHeight="1">
      <c r="A36" s="8">
        <v>2</v>
      </c>
      <c r="B36" s="381" t="s">
        <v>170</v>
      </c>
      <c r="C36" s="382"/>
      <c r="D36" s="382"/>
      <c r="E36" s="383"/>
      <c r="F36" s="151">
        <v>120020</v>
      </c>
      <c r="G36" s="151"/>
      <c r="H36" s="36">
        <f>SUM(F36:G36)</f>
        <v>120020</v>
      </c>
      <c r="I36" s="19">
        <v>115828.67</v>
      </c>
      <c r="J36" s="131"/>
      <c r="K36" s="36">
        <f>SUM(I36:J36)</f>
        <v>115828.67</v>
      </c>
      <c r="L36" s="36">
        <f>I36-F36</f>
        <v>-4191.330000000002</v>
      </c>
      <c r="M36" s="36">
        <f>J36-G36</f>
        <v>0</v>
      </c>
      <c r="N36" s="481">
        <f>SUM(L36:M36)</f>
        <v>-4191.330000000002</v>
      </c>
      <c r="O36" s="481"/>
    </row>
    <row r="37" spans="1:15" ht="18.75" customHeight="1">
      <c r="A37" s="69"/>
      <c r="B37" s="394" t="s">
        <v>136</v>
      </c>
      <c r="C37" s="395"/>
      <c r="D37" s="395"/>
      <c r="E37" s="396"/>
      <c r="F37" s="189">
        <f aca="true" t="shared" si="0" ref="F37:N37">SUM(F35:F36)</f>
        <v>2273009</v>
      </c>
      <c r="G37" s="189">
        <f t="shared" si="0"/>
        <v>0</v>
      </c>
      <c r="H37" s="189">
        <f t="shared" si="0"/>
        <v>2273009</v>
      </c>
      <c r="I37" s="189">
        <f t="shared" si="0"/>
        <v>2266602.36</v>
      </c>
      <c r="J37" s="190">
        <f t="shared" si="0"/>
        <v>0</v>
      </c>
      <c r="K37" s="189">
        <f t="shared" si="0"/>
        <v>2266602.36</v>
      </c>
      <c r="L37" s="168">
        <f t="shared" si="0"/>
        <v>-6406.640000000058</v>
      </c>
      <c r="M37" s="168">
        <f t="shared" si="0"/>
        <v>0</v>
      </c>
      <c r="N37" s="482">
        <f t="shared" si="0"/>
        <v>-6406.640000000058</v>
      </c>
      <c r="O37" s="482"/>
    </row>
    <row r="38" spans="1:14" ht="41.25" customHeight="1">
      <c r="A38" s="350" t="s">
        <v>231</v>
      </c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484"/>
      <c r="M38" s="484"/>
      <c r="N38" s="484"/>
    </row>
    <row r="39" spans="1:14" ht="12" customHeight="1">
      <c r="A39" s="113"/>
      <c r="B39" s="179"/>
      <c r="C39" s="179"/>
      <c r="D39" s="179"/>
      <c r="E39" s="179"/>
      <c r="F39" s="180"/>
      <c r="G39" s="180"/>
      <c r="H39" s="180"/>
      <c r="I39" s="180"/>
      <c r="J39" s="181"/>
      <c r="K39" s="180"/>
      <c r="L39" s="180"/>
      <c r="M39" s="180"/>
      <c r="N39" s="180"/>
    </row>
    <row r="40" spans="1:14" ht="14.25" customHeight="1">
      <c r="A40" s="143" t="s">
        <v>216</v>
      </c>
      <c r="B40" s="282" t="s">
        <v>217</v>
      </c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3"/>
    </row>
    <row r="41" spans="1:15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182" t="s">
        <v>133</v>
      </c>
      <c r="N41" s="2"/>
      <c r="O41" s="6"/>
    </row>
    <row r="42" spans="1:16" s="64" customFormat="1" ht="30" customHeight="1">
      <c r="A42" s="309" t="s">
        <v>13</v>
      </c>
      <c r="B42" s="362" t="s">
        <v>135</v>
      </c>
      <c r="C42" s="362"/>
      <c r="D42" s="362"/>
      <c r="E42" s="363"/>
      <c r="F42" s="295" t="s">
        <v>44</v>
      </c>
      <c r="G42" s="362"/>
      <c r="H42" s="363"/>
      <c r="I42" s="325" t="s">
        <v>36</v>
      </c>
      <c r="J42" s="326"/>
      <c r="K42" s="327"/>
      <c r="L42" s="310" t="s">
        <v>34</v>
      </c>
      <c r="M42" s="310"/>
      <c r="N42" s="310"/>
      <c r="O42" s="310"/>
      <c r="P42" s="10"/>
    </row>
    <row r="43" spans="1:16" s="64" customFormat="1" ht="30" customHeight="1">
      <c r="A43" s="309"/>
      <c r="B43" s="365"/>
      <c r="C43" s="365"/>
      <c r="D43" s="365"/>
      <c r="E43" s="366"/>
      <c r="F43" s="8" t="s">
        <v>16</v>
      </c>
      <c r="G43" s="8" t="s">
        <v>15</v>
      </c>
      <c r="H43" s="66" t="s">
        <v>132</v>
      </c>
      <c r="I43" s="8" t="s">
        <v>16</v>
      </c>
      <c r="J43" s="8" t="s">
        <v>15</v>
      </c>
      <c r="K43" s="66" t="s">
        <v>132</v>
      </c>
      <c r="L43" s="58" t="s">
        <v>16</v>
      </c>
      <c r="M43" s="58" t="s">
        <v>15</v>
      </c>
      <c r="N43" s="480" t="s">
        <v>132</v>
      </c>
      <c r="O43" s="480"/>
      <c r="P43" s="10"/>
    </row>
    <row r="44" spans="1:16" ht="12.75">
      <c r="A44" s="110">
        <v>1</v>
      </c>
      <c r="B44" s="470">
        <v>2</v>
      </c>
      <c r="C44" s="470"/>
      <c r="D44" s="470"/>
      <c r="E44" s="470"/>
      <c r="F44" s="111">
        <v>3</v>
      </c>
      <c r="G44" s="111">
        <v>4</v>
      </c>
      <c r="H44" s="111">
        <v>5</v>
      </c>
      <c r="I44" s="111">
        <v>6</v>
      </c>
      <c r="J44" s="111">
        <v>7</v>
      </c>
      <c r="K44" s="111">
        <v>8</v>
      </c>
      <c r="L44" s="111">
        <v>9</v>
      </c>
      <c r="M44" s="111">
        <v>10</v>
      </c>
      <c r="N44" s="470">
        <v>11</v>
      </c>
      <c r="O44" s="470"/>
      <c r="P44" s="231"/>
    </row>
    <row r="45" spans="1:16" ht="33.75" customHeight="1">
      <c r="A45" s="130">
        <v>1</v>
      </c>
      <c r="B45" s="322" t="s">
        <v>189</v>
      </c>
      <c r="C45" s="322"/>
      <c r="D45" s="322"/>
      <c r="E45" s="322"/>
      <c r="F45" s="191">
        <v>1581939</v>
      </c>
      <c r="G45" s="191"/>
      <c r="H45" s="191">
        <f>SUM(F45:G45)</f>
        <v>1581939</v>
      </c>
      <c r="I45" s="192">
        <v>1574799.65</v>
      </c>
      <c r="J45" s="193"/>
      <c r="K45" s="192">
        <f>SUM(I45:J45)</f>
        <v>1574799.65</v>
      </c>
      <c r="L45" s="19">
        <f>I45-F45</f>
        <v>-7139.350000000093</v>
      </c>
      <c r="M45" s="19">
        <f>J45-G45</f>
        <v>0</v>
      </c>
      <c r="N45" s="482">
        <f>SUM(L45:M45)</f>
        <v>-7139.350000000093</v>
      </c>
      <c r="O45" s="482"/>
      <c r="P45" s="9"/>
    </row>
    <row r="46" spans="1:16" s="84" customFormat="1" ht="20.25" customHeight="1">
      <c r="A46" s="467" t="s">
        <v>136</v>
      </c>
      <c r="B46" s="468"/>
      <c r="C46" s="468"/>
      <c r="D46" s="468"/>
      <c r="E46" s="469"/>
      <c r="F46" s="183">
        <f aca="true" t="shared" si="1" ref="F46:N46">SUM(F45:F45)</f>
        <v>1581939</v>
      </c>
      <c r="G46" s="183">
        <f t="shared" si="1"/>
        <v>0</v>
      </c>
      <c r="H46" s="183">
        <f t="shared" si="1"/>
        <v>1581939</v>
      </c>
      <c r="I46" s="184">
        <f t="shared" si="1"/>
        <v>1574799.65</v>
      </c>
      <c r="J46" s="185">
        <f t="shared" si="1"/>
        <v>0</v>
      </c>
      <c r="K46" s="186">
        <f t="shared" si="1"/>
        <v>1574799.65</v>
      </c>
      <c r="L46" s="61">
        <f t="shared" si="1"/>
        <v>-7139.350000000093</v>
      </c>
      <c r="M46" s="61">
        <f t="shared" si="1"/>
        <v>0</v>
      </c>
      <c r="N46" s="311">
        <f t="shared" si="1"/>
        <v>-7139.350000000093</v>
      </c>
      <c r="O46" s="311"/>
      <c r="P46" s="232"/>
    </row>
    <row r="47" spans="1:14" ht="7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86"/>
      <c r="L47" s="3"/>
      <c r="M47" s="3"/>
      <c r="N47" s="3"/>
    </row>
    <row r="48" spans="1:14" ht="15">
      <c r="A48" s="115" t="s">
        <v>38</v>
      </c>
      <c r="B48" s="312" t="s">
        <v>137</v>
      </c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"/>
    </row>
    <row r="49" spans="1:14" ht="7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5" s="64" customFormat="1" ht="42" customHeight="1">
      <c r="A50" s="293" t="s">
        <v>13</v>
      </c>
      <c r="B50" s="295" t="s">
        <v>17</v>
      </c>
      <c r="C50" s="296"/>
      <c r="D50" s="296"/>
      <c r="E50" s="293" t="s">
        <v>18</v>
      </c>
      <c r="F50" s="309" t="s">
        <v>19</v>
      </c>
      <c r="G50" s="326" t="s">
        <v>139</v>
      </c>
      <c r="H50" s="326"/>
      <c r="I50" s="327"/>
      <c r="J50" s="325" t="s">
        <v>220</v>
      </c>
      <c r="K50" s="326"/>
      <c r="L50" s="327"/>
      <c r="M50" s="325" t="s">
        <v>34</v>
      </c>
      <c r="N50" s="326"/>
      <c r="O50" s="327"/>
    </row>
    <row r="51" spans="1:15" s="64" customFormat="1" ht="27.75" customHeight="1">
      <c r="A51" s="452"/>
      <c r="B51" s="298"/>
      <c r="C51" s="299"/>
      <c r="D51" s="299"/>
      <c r="E51" s="452"/>
      <c r="F51" s="309"/>
      <c r="G51" s="60" t="s">
        <v>14</v>
      </c>
      <c r="H51" s="8" t="s">
        <v>15</v>
      </c>
      <c r="I51" s="67" t="s">
        <v>132</v>
      </c>
      <c r="J51" s="8" t="s">
        <v>14</v>
      </c>
      <c r="K51" s="8" t="s">
        <v>15</v>
      </c>
      <c r="L51" s="67" t="s">
        <v>132</v>
      </c>
      <c r="M51" s="8" t="s">
        <v>14</v>
      </c>
      <c r="N51" s="8" t="s">
        <v>15</v>
      </c>
      <c r="O51" s="67" t="s">
        <v>132</v>
      </c>
    </row>
    <row r="52" spans="1:15" ht="12.75">
      <c r="A52" s="111">
        <v>1</v>
      </c>
      <c r="B52" s="301">
        <v>2</v>
      </c>
      <c r="C52" s="302"/>
      <c r="D52" s="302"/>
      <c r="E52" s="111">
        <v>3</v>
      </c>
      <c r="F52" s="111">
        <v>4</v>
      </c>
      <c r="G52" s="166">
        <v>5</v>
      </c>
      <c r="H52" s="111">
        <v>6</v>
      </c>
      <c r="I52" s="111">
        <v>7</v>
      </c>
      <c r="J52" s="111">
        <v>8</v>
      </c>
      <c r="K52" s="111">
        <v>9</v>
      </c>
      <c r="L52" s="111">
        <v>10</v>
      </c>
      <c r="M52" s="111">
        <v>11</v>
      </c>
      <c r="N52" s="111">
        <v>12</v>
      </c>
      <c r="O52" s="111">
        <v>13</v>
      </c>
    </row>
    <row r="53" spans="1:15" s="73" customFormat="1" ht="18" customHeight="1">
      <c r="A53" s="74">
        <v>1</v>
      </c>
      <c r="B53" s="304" t="s">
        <v>141</v>
      </c>
      <c r="C53" s="306"/>
      <c r="D53" s="306"/>
      <c r="E53" s="40"/>
      <c r="F53" s="130"/>
      <c r="G53" s="8"/>
      <c r="H53" s="8"/>
      <c r="I53" s="8"/>
      <c r="J53" s="25"/>
      <c r="K53" s="25"/>
      <c r="L53" s="25"/>
      <c r="M53" s="25"/>
      <c r="N53" s="46"/>
      <c r="O53" s="46"/>
    </row>
    <row r="54" spans="1:15" s="73" customFormat="1" ht="39" customHeight="1">
      <c r="A54" s="40"/>
      <c r="B54" s="307" t="s">
        <v>85</v>
      </c>
      <c r="C54" s="306"/>
      <c r="D54" s="306"/>
      <c r="E54" s="18" t="s">
        <v>1</v>
      </c>
      <c r="F54" s="8" t="s">
        <v>86</v>
      </c>
      <c r="G54" s="34">
        <v>2</v>
      </c>
      <c r="H54" s="34"/>
      <c r="I54" s="37">
        <f aca="true" t="shared" si="2" ref="I54:J60">SUM(G54:H54)</f>
        <v>2</v>
      </c>
      <c r="J54" s="34">
        <v>2</v>
      </c>
      <c r="K54" s="34"/>
      <c r="L54" s="37">
        <f aca="true" t="shared" si="3" ref="L54:L60">SUM(J54:K54)</f>
        <v>2</v>
      </c>
      <c r="M54" s="37">
        <f>J54-G54</f>
        <v>0</v>
      </c>
      <c r="N54" s="37"/>
      <c r="O54" s="37">
        <f aca="true" t="shared" si="4" ref="O54:O60">SUM(M54:N54)</f>
        <v>0</v>
      </c>
    </row>
    <row r="55" spans="1:15" s="73" customFormat="1" ht="27" customHeight="1">
      <c r="A55" s="40"/>
      <c r="B55" s="307" t="s">
        <v>87</v>
      </c>
      <c r="C55" s="306"/>
      <c r="D55" s="306"/>
      <c r="E55" s="18" t="s">
        <v>1</v>
      </c>
      <c r="F55" s="8" t="s">
        <v>47</v>
      </c>
      <c r="G55" s="38">
        <f>SUM(G56:G59)</f>
        <v>25.43</v>
      </c>
      <c r="H55" s="38"/>
      <c r="I55" s="36">
        <f t="shared" si="2"/>
        <v>25.43</v>
      </c>
      <c r="J55" s="36">
        <f t="shared" si="2"/>
        <v>25.43</v>
      </c>
      <c r="K55" s="38"/>
      <c r="L55" s="36">
        <f t="shared" si="3"/>
        <v>25.43</v>
      </c>
      <c r="M55" s="34">
        <f aca="true" t="shared" si="5" ref="M55:M60">J55-G55</f>
        <v>0</v>
      </c>
      <c r="N55" s="35"/>
      <c r="O55" s="37">
        <f t="shared" si="4"/>
        <v>0</v>
      </c>
    </row>
    <row r="56" spans="1:15" s="73" customFormat="1" ht="15.75" customHeight="1">
      <c r="A56" s="40"/>
      <c r="B56" s="307" t="s">
        <v>88</v>
      </c>
      <c r="C56" s="306"/>
      <c r="D56" s="306"/>
      <c r="E56" s="18" t="s">
        <v>1</v>
      </c>
      <c r="F56" s="8" t="s">
        <v>47</v>
      </c>
      <c r="G56" s="38">
        <v>15.18</v>
      </c>
      <c r="H56" s="39"/>
      <c r="I56" s="36">
        <f t="shared" si="2"/>
        <v>15.18</v>
      </c>
      <c r="J56" s="36">
        <f t="shared" si="2"/>
        <v>15.18</v>
      </c>
      <c r="K56" s="38"/>
      <c r="L56" s="36">
        <f t="shared" si="3"/>
        <v>15.18</v>
      </c>
      <c r="M56" s="37">
        <f t="shared" si="5"/>
        <v>0</v>
      </c>
      <c r="N56" s="35"/>
      <c r="O56" s="37">
        <f t="shared" si="4"/>
        <v>0</v>
      </c>
    </row>
    <row r="57" spans="1:15" s="73" customFormat="1" ht="27" customHeight="1">
      <c r="A57" s="40"/>
      <c r="B57" s="307" t="s">
        <v>89</v>
      </c>
      <c r="C57" s="306"/>
      <c r="D57" s="306"/>
      <c r="E57" s="18" t="s">
        <v>1</v>
      </c>
      <c r="F57" s="8" t="s">
        <v>47</v>
      </c>
      <c r="G57" s="39">
        <v>6.5</v>
      </c>
      <c r="H57" s="39"/>
      <c r="I57" s="36">
        <f t="shared" si="2"/>
        <v>6.5</v>
      </c>
      <c r="J57" s="36">
        <f t="shared" si="2"/>
        <v>6.5</v>
      </c>
      <c r="K57" s="39"/>
      <c r="L57" s="36">
        <f t="shared" si="3"/>
        <v>6.5</v>
      </c>
      <c r="M57" s="37">
        <f t="shared" si="5"/>
        <v>0</v>
      </c>
      <c r="N57" s="35"/>
      <c r="O57" s="37">
        <f t="shared" si="4"/>
        <v>0</v>
      </c>
    </row>
    <row r="58" spans="1:15" s="73" customFormat="1" ht="25.5" customHeight="1">
      <c r="A58" s="40"/>
      <c r="B58" s="307" t="s">
        <v>90</v>
      </c>
      <c r="C58" s="306"/>
      <c r="D58" s="306"/>
      <c r="E58" s="18" t="s">
        <v>1</v>
      </c>
      <c r="F58" s="8" t="s">
        <v>47</v>
      </c>
      <c r="G58" s="35"/>
      <c r="H58" s="35"/>
      <c r="I58" s="36">
        <f t="shared" si="2"/>
        <v>0</v>
      </c>
      <c r="J58" s="36">
        <f t="shared" si="2"/>
        <v>0</v>
      </c>
      <c r="K58" s="35"/>
      <c r="L58" s="36">
        <f t="shared" si="3"/>
        <v>0</v>
      </c>
      <c r="M58" s="37">
        <f t="shared" si="5"/>
        <v>0</v>
      </c>
      <c r="N58" s="35"/>
      <c r="O58" s="37">
        <f t="shared" si="4"/>
        <v>0</v>
      </c>
    </row>
    <row r="59" spans="1:15" s="73" customFormat="1" ht="25.5" customHeight="1">
      <c r="A59" s="40"/>
      <c r="B59" s="307" t="s">
        <v>91</v>
      </c>
      <c r="C59" s="306"/>
      <c r="D59" s="306"/>
      <c r="E59" s="18" t="s">
        <v>1</v>
      </c>
      <c r="F59" s="8" t="s">
        <v>47</v>
      </c>
      <c r="G59" s="35">
        <v>3.75</v>
      </c>
      <c r="H59" s="35"/>
      <c r="I59" s="36">
        <f t="shared" si="2"/>
        <v>3.75</v>
      </c>
      <c r="J59" s="36">
        <f t="shared" si="2"/>
        <v>3.75</v>
      </c>
      <c r="K59" s="35"/>
      <c r="L59" s="36">
        <f t="shared" si="3"/>
        <v>3.75</v>
      </c>
      <c r="M59" s="37">
        <f t="shared" si="5"/>
        <v>0</v>
      </c>
      <c r="N59" s="35"/>
      <c r="O59" s="37">
        <f t="shared" si="4"/>
        <v>0</v>
      </c>
    </row>
    <row r="60" spans="1:16" s="73" customFormat="1" ht="27" customHeight="1">
      <c r="A60" s="40"/>
      <c r="B60" s="307" t="s">
        <v>92</v>
      </c>
      <c r="C60" s="306"/>
      <c r="D60" s="306"/>
      <c r="E60" s="18" t="s">
        <v>1</v>
      </c>
      <c r="F60" s="8" t="s">
        <v>47</v>
      </c>
      <c r="G60" s="38">
        <f>G56+G57+G58+G59</f>
        <v>25.43</v>
      </c>
      <c r="H60" s="38"/>
      <c r="I60" s="36">
        <f t="shared" si="2"/>
        <v>25.43</v>
      </c>
      <c r="J60" s="36">
        <f t="shared" si="2"/>
        <v>25.43</v>
      </c>
      <c r="K60" s="38"/>
      <c r="L60" s="36">
        <f t="shared" si="3"/>
        <v>25.43</v>
      </c>
      <c r="M60" s="37">
        <f t="shared" si="5"/>
        <v>0</v>
      </c>
      <c r="N60" s="35"/>
      <c r="O60" s="37">
        <f t="shared" si="4"/>
        <v>0</v>
      </c>
      <c r="P60" s="72"/>
    </row>
    <row r="61" spans="1:17" s="73" customFormat="1" ht="19.5" customHeight="1">
      <c r="A61" s="283" t="s">
        <v>45</v>
      </c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138"/>
      <c r="Q61" s="138"/>
    </row>
    <row r="62" spans="1:15" s="73" customFormat="1" ht="16.5" customHeight="1">
      <c r="A62" s="74">
        <v>2</v>
      </c>
      <c r="B62" s="290" t="s">
        <v>142</v>
      </c>
      <c r="C62" s="360"/>
      <c r="D62" s="360"/>
      <c r="E62" s="18"/>
      <c r="F62" s="165"/>
      <c r="G62" s="48"/>
      <c r="H62" s="48"/>
      <c r="I62" s="48"/>
      <c r="J62" s="78"/>
      <c r="K62" s="78"/>
      <c r="L62" s="78"/>
      <c r="M62" s="104"/>
      <c r="N62" s="46"/>
      <c r="O62" s="46"/>
    </row>
    <row r="63" spans="1:15" s="73" customFormat="1" ht="15.75" customHeight="1">
      <c r="A63" s="293"/>
      <c r="B63" s="441" t="s">
        <v>146</v>
      </c>
      <c r="C63" s="457"/>
      <c r="D63" s="457"/>
      <c r="E63" s="18" t="s">
        <v>30</v>
      </c>
      <c r="F63" s="293" t="s">
        <v>86</v>
      </c>
      <c r="G63" s="207">
        <f>G64+G65</f>
        <v>1454</v>
      </c>
      <c r="H63" s="204"/>
      <c r="I63" s="197">
        <f aca="true" t="shared" si="6" ref="I63:I111">SUM(G63:H63)</f>
        <v>1454</v>
      </c>
      <c r="J63" s="207">
        <f>J64+J65</f>
        <v>1454</v>
      </c>
      <c r="K63" s="92"/>
      <c r="L63" s="197">
        <f aca="true" t="shared" si="7" ref="L63:L111">SUM(J63:K63)</f>
        <v>1454</v>
      </c>
      <c r="M63" s="205">
        <f aca="true" t="shared" si="8" ref="M63:M111">J63-G63</f>
        <v>0</v>
      </c>
      <c r="N63" s="206"/>
      <c r="O63" s="197">
        <f aca="true" t="shared" si="9" ref="O63:O111">SUM(M63:N63)</f>
        <v>0</v>
      </c>
    </row>
    <row r="64" spans="1:15" s="73" customFormat="1" ht="15.75" customHeight="1">
      <c r="A64" s="437"/>
      <c r="B64" s="458"/>
      <c r="C64" s="459"/>
      <c r="D64" s="459"/>
      <c r="E64" s="18" t="s">
        <v>233</v>
      </c>
      <c r="F64" s="437"/>
      <c r="G64" s="34">
        <f>G70+G73+G76+G79+G82+G85+G88+G91+G94+G97</f>
        <v>594</v>
      </c>
      <c r="H64" s="198"/>
      <c r="I64" s="197">
        <f t="shared" si="6"/>
        <v>594</v>
      </c>
      <c r="J64" s="34">
        <f>J70+J73+J76+J79+J82+J85+J88+J91+J94+J97</f>
        <v>594</v>
      </c>
      <c r="K64" s="92"/>
      <c r="L64" s="197">
        <f t="shared" si="7"/>
        <v>594</v>
      </c>
      <c r="M64" s="105">
        <f t="shared" si="8"/>
        <v>0</v>
      </c>
      <c r="N64" s="35"/>
      <c r="O64" s="197">
        <f t="shared" si="9"/>
        <v>0</v>
      </c>
    </row>
    <row r="65" spans="1:15" s="73" customFormat="1" ht="15.75" customHeight="1">
      <c r="A65" s="341"/>
      <c r="B65" s="460"/>
      <c r="C65" s="461"/>
      <c r="D65" s="461"/>
      <c r="E65" s="18" t="s">
        <v>234</v>
      </c>
      <c r="F65" s="341"/>
      <c r="G65" s="34">
        <f>G71+G74+G77+G80+G83+G86+G89+G92+G95+G98</f>
        <v>860</v>
      </c>
      <c r="H65" s="198"/>
      <c r="I65" s="197">
        <f t="shared" si="6"/>
        <v>860</v>
      </c>
      <c r="J65" s="34">
        <f>J71+J74+J77+J80+J83+J86+J89+J92+J95+J98</f>
        <v>860</v>
      </c>
      <c r="K65" s="92"/>
      <c r="L65" s="197">
        <f t="shared" si="7"/>
        <v>860</v>
      </c>
      <c r="M65" s="105">
        <f t="shared" si="8"/>
        <v>0</v>
      </c>
      <c r="N65" s="35"/>
      <c r="O65" s="197">
        <f t="shared" si="9"/>
        <v>0</v>
      </c>
    </row>
    <row r="66" spans="1:15" s="73" customFormat="1" ht="15.75" customHeight="1">
      <c r="A66" s="293"/>
      <c r="B66" s="441" t="s">
        <v>93</v>
      </c>
      <c r="C66" s="457"/>
      <c r="D66" s="457"/>
      <c r="E66" s="18" t="s">
        <v>30</v>
      </c>
      <c r="F66" s="293" t="s">
        <v>86</v>
      </c>
      <c r="G66" s="199">
        <f>G67+G68</f>
        <v>1454</v>
      </c>
      <c r="H66" s="198"/>
      <c r="I66" s="197">
        <f t="shared" si="6"/>
        <v>1454</v>
      </c>
      <c r="J66" s="199">
        <f>J67+J68</f>
        <v>1454</v>
      </c>
      <c r="K66" s="92"/>
      <c r="L66" s="197">
        <f t="shared" si="7"/>
        <v>1454</v>
      </c>
      <c r="M66" s="205">
        <f t="shared" si="8"/>
        <v>0</v>
      </c>
      <c r="N66" s="206"/>
      <c r="O66" s="197">
        <f t="shared" si="9"/>
        <v>0</v>
      </c>
    </row>
    <row r="67" spans="1:15" s="73" customFormat="1" ht="15.75" customHeight="1">
      <c r="A67" s="437"/>
      <c r="B67" s="458"/>
      <c r="C67" s="459"/>
      <c r="D67" s="459"/>
      <c r="E67" s="18" t="s">
        <v>233</v>
      </c>
      <c r="F67" s="437"/>
      <c r="G67" s="34">
        <f>G70+G73+G76+G79+G82+G85+G88+G91+G94+G97</f>
        <v>594</v>
      </c>
      <c r="H67" s="198"/>
      <c r="I67" s="197">
        <f t="shared" si="6"/>
        <v>594</v>
      </c>
      <c r="J67" s="34">
        <f>J70+J73+J76+J79+J82+J85+J88+J91+J94+J97</f>
        <v>594</v>
      </c>
      <c r="K67" s="92"/>
      <c r="L67" s="197">
        <f t="shared" si="7"/>
        <v>594</v>
      </c>
      <c r="M67" s="105">
        <f t="shared" si="8"/>
        <v>0</v>
      </c>
      <c r="N67" s="35"/>
      <c r="O67" s="197">
        <f t="shared" si="9"/>
        <v>0</v>
      </c>
    </row>
    <row r="68" spans="1:15" s="73" customFormat="1" ht="15.75" customHeight="1">
      <c r="A68" s="341"/>
      <c r="B68" s="460"/>
      <c r="C68" s="461"/>
      <c r="D68" s="461"/>
      <c r="E68" s="18" t="s">
        <v>234</v>
      </c>
      <c r="F68" s="341"/>
      <c r="G68" s="34">
        <f>G71+G74+G77+G80+G83+G86+G89+G92+G95+G98</f>
        <v>860</v>
      </c>
      <c r="H68" s="198"/>
      <c r="I68" s="197">
        <f t="shared" si="6"/>
        <v>860</v>
      </c>
      <c r="J68" s="34">
        <f>J71+J74+J77+J80+J83+J86+J89+J92+J95+J98</f>
        <v>860</v>
      </c>
      <c r="K68" s="92"/>
      <c r="L68" s="197">
        <f t="shared" si="7"/>
        <v>860</v>
      </c>
      <c r="M68" s="105">
        <f t="shared" si="8"/>
        <v>0</v>
      </c>
      <c r="N68" s="35"/>
      <c r="O68" s="197">
        <f t="shared" si="9"/>
        <v>0</v>
      </c>
    </row>
    <row r="69" spans="1:15" s="73" customFormat="1" ht="15.75" customHeight="1">
      <c r="A69" s="293"/>
      <c r="B69" s="441" t="s">
        <v>94</v>
      </c>
      <c r="C69" s="457"/>
      <c r="D69" s="457"/>
      <c r="E69" s="18" t="s">
        <v>30</v>
      </c>
      <c r="F69" s="293" t="s">
        <v>86</v>
      </c>
      <c r="G69" s="199">
        <f>G70+G71</f>
        <v>645</v>
      </c>
      <c r="H69" s="198"/>
      <c r="I69" s="197">
        <f t="shared" si="6"/>
        <v>645</v>
      </c>
      <c r="J69" s="199">
        <f>J70+J71</f>
        <v>645</v>
      </c>
      <c r="K69" s="92"/>
      <c r="L69" s="197">
        <f t="shared" si="7"/>
        <v>645</v>
      </c>
      <c r="M69" s="205">
        <f t="shared" si="8"/>
        <v>0</v>
      </c>
      <c r="N69" s="206"/>
      <c r="O69" s="197">
        <f t="shared" si="9"/>
        <v>0</v>
      </c>
    </row>
    <row r="70" spans="1:15" s="73" customFormat="1" ht="15.75" customHeight="1">
      <c r="A70" s="437"/>
      <c r="B70" s="458"/>
      <c r="C70" s="459"/>
      <c r="D70" s="459"/>
      <c r="E70" s="18" t="s">
        <v>233</v>
      </c>
      <c r="F70" s="437"/>
      <c r="G70" s="37">
        <v>236</v>
      </c>
      <c r="H70" s="198"/>
      <c r="I70" s="197">
        <f t="shared" si="6"/>
        <v>236</v>
      </c>
      <c r="J70" s="37">
        <v>236</v>
      </c>
      <c r="K70" s="92"/>
      <c r="L70" s="197">
        <f t="shared" si="7"/>
        <v>236</v>
      </c>
      <c r="M70" s="105">
        <f t="shared" si="8"/>
        <v>0</v>
      </c>
      <c r="N70" s="35"/>
      <c r="O70" s="197">
        <f t="shared" si="9"/>
        <v>0</v>
      </c>
    </row>
    <row r="71" spans="1:15" s="73" customFormat="1" ht="15.75" customHeight="1">
      <c r="A71" s="341"/>
      <c r="B71" s="460"/>
      <c r="C71" s="461"/>
      <c r="D71" s="461"/>
      <c r="E71" s="18" t="s">
        <v>234</v>
      </c>
      <c r="F71" s="341"/>
      <c r="G71" s="37">
        <v>409</v>
      </c>
      <c r="H71" s="198"/>
      <c r="I71" s="197">
        <f t="shared" si="6"/>
        <v>409</v>
      </c>
      <c r="J71" s="37">
        <v>409</v>
      </c>
      <c r="K71" s="92"/>
      <c r="L71" s="197">
        <f t="shared" si="7"/>
        <v>409</v>
      </c>
      <c r="M71" s="105">
        <f t="shared" si="8"/>
        <v>0</v>
      </c>
      <c r="N71" s="35"/>
      <c r="O71" s="197">
        <f t="shared" si="9"/>
        <v>0</v>
      </c>
    </row>
    <row r="72" spans="1:15" s="73" customFormat="1" ht="15.75" customHeight="1">
      <c r="A72" s="453"/>
      <c r="B72" s="441" t="s">
        <v>95</v>
      </c>
      <c r="C72" s="442"/>
      <c r="D72" s="443"/>
      <c r="E72" s="18" t="s">
        <v>30</v>
      </c>
      <c r="F72" s="293" t="s">
        <v>86</v>
      </c>
      <c r="G72" s="199">
        <f>G73+G74</f>
        <v>47</v>
      </c>
      <c r="H72" s="200"/>
      <c r="I72" s="197">
        <f t="shared" si="6"/>
        <v>47</v>
      </c>
      <c r="J72" s="199">
        <f>J73+J74</f>
        <v>47</v>
      </c>
      <c r="K72" s="97"/>
      <c r="L72" s="197">
        <f t="shared" si="7"/>
        <v>47</v>
      </c>
      <c r="M72" s="205">
        <f t="shared" si="8"/>
        <v>0</v>
      </c>
      <c r="N72" s="206"/>
      <c r="O72" s="197">
        <f t="shared" si="9"/>
        <v>0</v>
      </c>
    </row>
    <row r="73" spans="1:15" s="73" customFormat="1" ht="15.75" customHeight="1">
      <c r="A73" s="454"/>
      <c r="B73" s="444"/>
      <c r="C73" s="445"/>
      <c r="D73" s="446"/>
      <c r="E73" s="18" t="s">
        <v>233</v>
      </c>
      <c r="F73" s="437"/>
      <c r="G73" s="37">
        <v>20</v>
      </c>
      <c r="H73" s="200"/>
      <c r="I73" s="197">
        <f t="shared" si="6"/>
        <v>20</v>
      </c>
      <c r="J73" s="37">
        <v>20</v>
      </c>
      <c r="K73" s="97"/>
      <c r="L73" s="197">
        <f t="shared" si="7"/>
        <v>20</v>
      </c>
      <c r="M73" s="105">
        <f t="shared" si="8"/>
        <v>0</v>
      </c>
      <c r="N73" s="35"/>
      <c r="O73" s="197">
        <f t="shared" si="9"/>
        <v>0</v>
      </c>
    </row>
    <row r="74" spans="1:15" s="73" customFormat="1" ht="15.75" customHeight="1">
      <c r="A74" s="455"/>
      <c r="B74" s="447"/>
      <c r="C74" s="320"/>
      <c r="D74" s="448"/>
      <c r="E74" s="18" t="s">
        <v>234</v>
      </c>
      <c r="F74" s="341"/>
      <c r="G74" s="37">
        <v>27</v>
      </c>
      <c r="H74" s="200"/>
      <c r="I74" s="197">
        <f t="shared" si="6"/>
        <v>27</v>
      </c>
      <c r="J74" s="37">
        <v>27</v>
      </c>
      <c r="K74" s="97"/>
      <c r="L74" s="197">
        <f t="shared" si="7"/>
        <v>27</v>
      </c>
      <c r="M74" s="105">
        <f t="shared" si="8"/>
        <v>0</v>
      </c>
      <c r="N74" s="35"/>
      <c r="O74" s="197">
        <f t="shared" si="9"/>
        <v>0</v>
      </c>
    </row>
    <row r="75" spans="1:15" s="73" customFormat="1" ht="15.75" customHeight="1">
      <c r="A75" s="293"/>
      <c r="B75" s="441" t="s">
        <v>96</v>
      </c>
      <c r="C75" s="442"/>
      <c r="D75" s="443"/>
      <c r="E75" s="18" t="s">
        <v>30</v>
      </c>
      <c r="F75" s="293" t="s">
        <v>86</v>
      </c>
      <c r="G75" s="199">
        <f>G76+G77</f>
        <v>83</v>
      </c>
      <c r="H75" s="200"/>
      <c r="I75" s="197">
        <f t="shared" si="6"/>
        <v>83</v>
      </c>
      <c r="J75" s="199">
        <f>J76+J77</f>
        <v>83</v>
      </c>
      <c r="K75" s="92"/>
      <c r="L75" s="197">
        <f t="shared" si="7"/>
        <v>83</v>
      </c>
      <c r="M75" s="205">
        <f t="shared" si="8"/>
        <v>0</v>
      </c>
      <c r="N75" s="206"/>
      <c r="O75" s="197">
        <f t="shared" si="9"/>
        <v>0</v>
      </c>
    </row>
    <row r="76" spans="1:15" s="73" customFormat="1" ht="15.75" customHeight="1">
      <c r="A76" s="437"/>
      <c r="B76" s="444"/>
      <c r="C76" s="445"/>
      <c r="D76" s="446"/>
      <c r="E76" s="18" t="s">
        <v>233</v>
      </c>
      <c r="F76" s="437"/>
      <c r="G76" s="37">
        <v>41</v>
      </c>
      <c r="H76" s="200"/>
      <c r="I76" s="197">
        <f t="shared" si="6"/>
        <v>41</v>
      </c>
      <c r="J76" s="37">
        <v>41</v>
      </c>
      <c r="K76" s="92"/>
      <c r="L76" s="197">
        <f t="shared" si="7"/>
        <v>41</v>
      </c>
      <c r="M76" s="105">
        <f t="shared" si="8"/>
        <v>0</v>
      </c>
      <c r="N76" s="35"/>
      <c r="O76" s="197">
        <f t="shared" si="9"/>
        <v>0</v>
      </c>
    </row>
    <row r="77" spans="1:15" s="73" customFormat="1" ht="15.75" customHeight="1">
      <c r="A77" s="341"/>
      <c r="B77" s="447"/>
      <c r="C77" s="320"/>
      <c r="D77" s="448"/>
      <c r="E77" s="18" t="s">
        <v>234</v>
      </c>
      <c r="F77" s="341"/>
      <c r="G77" s="37">
        <v>42</v>
      </c>
      <c r="H77" s="200"/>
      <c r="I77" s="197">
        <f t="shared" si="6"/>
        <v>42</v>
      </c>
      <c r="J77" s="37">
        <v>42</v>
      </c>
      <c r="K77" s="92"/>
      <c r="L77" s="197">
        <f t="shared" si="7"/>
        <v>42</v>
      </c>
      <c r="M77" s="105">
        <f t="shared" si="8"/>
        <v>0</v>
      </c>
      <c r="N77" s="35"/>
      <c r="O77" s="197">
        <f t="shared" si="9"/>
        <v>0</v>
      </c>
    </row>
    <row r="78" spans="1:15" s="73" customFormat="1" ht="15.75" customHeight="1">
      <c r="A78" s="293"/>
      <c r="B78" s="441" t="s">
        <v>97</v>
      </c>
      <c r="C78" s="442"/>
      <c r="D78" s="443"/>
      <c r="E78" s="18" t="s">
        <v>30</v>
      </c>
      <c r="F78" s="293" t="s">
        <v>86</v>
      </c>
      <c r="G78" s="199">
        <f>G79+G80</f>
        <v>152</v>
      </c>
      <c r="H78" s="200"/>
      <c r="I78" s="197">
        <f t="shared" si="6"/>
        <v>152</v>
      </c>
      <c r="J78" s="199">
        <f>J79+J80</f>
        <v>152</v>
      </c>
      <c r="K78" s="92"/>
      <c r="L78" s="197">
        <f t="shared" si="7"/>
        <v>152</v>
      </c>
      <c r="M78" s="205">
        <f t="shared" si="8"/>
        <v>0</v>
      </c>
      <c r="N78" s="206"/>
      <c r="O78" s="197">
        <f t="shared" si="9"/>
        <v>0</v>
      </c>
    </row>
    <row r="79" spans="1:15" s="73" customFormat="1" ht="15.75" customHeight="1">
      <c r="A79" s="437"/>
      <c r="B79" s="444"/>
      <c r="C79" s="445"/>
      <c r="D79" s="446"/>
      <c r="E79" s="18" t="s">
        <v>233</v>
      </c>
      <c r="F79" s="437"/>
      <c r="G79" s="159">
        <v>100</v>
      </c>
      <c r="H79" s="200"/>
      <c r="I79" s="37">
        <f t="shared" si="6"/>
        <v>100</v>
      </c>
      <c r="J79" s="159">
        <v>100</v>
      </c>
      <c r="K79" s="92"/>
      <c r="L79" s="197">
        <f t="shared" si="7"/>
        <v>100</v>
      </c>
      <c r="M79" s="105">
        <f t="shared" si="8"/>
        <v>0</v>
      </c>
      <c r="N79" s="35"/>
      <c r="O79" s="197">
        <f t="shared" si="9"/>
        <v>0</v>
      </c>
    </row>
    <row r="80" spans="1:15" s="73" customFormat="1" ht="15.75" customHeight="1">
      <c r="A80" s="341"/>
      <c r="B80" s="447"/>
      <c r="C80" s="320"/>
      <c r="D80" s="448"/>
      <c r="E80" s="18" t="s">
        <v>234</v>
      </c>
      <c r="F80" s="341"/>
      <c r="G80" s="37">
        <v>52</v>
      </c>
      <c r="H80" s="200"/>
      <c r="I80" s="197">
        <f t="shared" si="6"/>
        <v>52</v>
      </c>
      <c r="J80" s="37">
        <v>52</v>
      </c>
      <c r="K80" s="92"/>
      <c r="L80" s="197">
        <f t="shared" si="7"/>
        <v>52</v>
      </c>
      <c r="M80" s="105">
        <f t="shared" si="8"/>
        <v>0</v>
      </c>
      <c r="N80" s="35"/>
      <c r="O80" s="197">
        <f t="shared" si="9"/>
        <v>0</v>
      </c>
    </row>
    <row r="81" spans="1:15" s="73" customFormat="1" ht="15.75" customHeight="1">
      <c r="A81" s="293"/>
      <c r="B81" s="441" t="s">
        <v>98</v>
      </c>
      <c r="C81" s="442"/>
      <c r="D81" s="443"/>
      <c r="E81" s="18" t="s">
        <v>30</v>
      </c>
      <c r="F81" s="293" t="s">
        <v>86</v>
      </c>
      <c r="G81" s="199">
        <f>G82+G83</f>
        <v>222</v>
      </c>
      <c r="H81" s="200"/>
      <c r="I81" s="197">
        <f t="shared" si="6"/>
        <v>222</v>
      </c>
      <c r="J81" s="199">
        <f>J82+J83</f>
        <v>222</v>
      </c>
      <c r="K81" s="92"/>
      <c r="L81" s="197">
        <f t="shared" si="7"/>
        <v>222</v>
      </c>
      <c r="M81" s="205">
        <f t="shared" si="8"/>
        <v>0</v>
      </c>
      <c r="N81" s="206"/>
      <c r="O81" s="197">
        <f t="shared" si="9"/>
        <v>0</v>
      </c>
    </row>
    <row r="82" spans="1:15" s="73" customFormat="1" ht="15.75" customHeight="1">
      <c r="A82" s="437"/>
      <c r="B82" s="444"/>
      <c r="C82" s="445"/>
      <c r="D82" s="446"/>
      <c r="E82" s="18" t="s">
        <v>233</v>
      </c>
      <c r="F82" s="437"/>
      <c r="G82" s="37">
        <v>65</v>
      </c>
      <c r="H82" s="200"/>
      <c r="I82" s="197">
        <f t="shared" si="6"/>
        <v>65</v>
      </c>
      <c r="J82" s="37">
        <v>65</v>
      </c>
      <c r="K82" s="92"/>
      <c r="L82" s="197">
        <f t="shared" si="7"/>
        <v>65</v>
      </c>
      <c r="M82" s="105">
        <f t="shared" si="8"/>
        <v>0</v>
      </c>
      <c r="N82" s="35"/>
      <c r="O82" s="197">
        <f t="shared" si="9"/>
        <v>0</v>
      </c>
    </row>
    <row r="83" spans="1:15" s="73" customFormat="1" ht="15.75" customHeight="1">
      <c r="A83" s="341"/>
      <c r="B83" s="447"/>
      <c r="C83" s="320"/>
      <c r="D83" s="448"/>
      <c r="E83" s="18" t="s">
        <v>234</v>
      </c>
      <c r="F83" s="341"/>
      <c r="G83" s="37">
        <v>157</v>
      </c>
      <c r="H83" s="200"/>
      <c r="I83" s="197">
        <f t="shared" si="6"/>
        <v>157</v>
      </c>
      <c r="J83" s="37">
        <v>157</v>
      </c>
      <c r="K83" s="92"/>
      <c r="L83" s="197">
        <f t="shared" si="7"/>
        <v>157</v>
      </c>
      <c r="M83" s="105">
        <f t="shared" si="8"/>
        <v>0</v>
      </c>
      <c r="N83" s="35"/>
      <c r="O83" s="197">
        <f t="shared" si="9"/>
        <v>0</v>
      </c>
    </row>
    <row r="84" spans="1:15" s="73" customFormat="1" ht="15.75" customHeight="1">
      <c r="A84" s="293"/>
      <c r="B84" s="428" t="s">
        <v>318</v>
      </c>
      <c r="C84" s="429"/>
      <c r="D84" s="430"/>
      <c r="E84" s="18" t="s">
        <v>30</v>
      </c>
      <c r="F84" s="293" t="s">
        <v>86</v>
      </c>
      <c r="G84" s="199">
        <f>G85+G86</f>
        <v>33</v>
      </c>
      <c r="H84" s="200"/>
      <c r="I84" s="197">
        <f>SUM(G84:H84)</f>
        <v>33</v>
      </c>
      <c r="J84" s="199">
        <f>J85+J86</f>
        <v>33</v>
      </c>
      <c r="K84" s="92"/>
      <c r="L84" s="197">
        <f>SUM(J84:K84)</f>
        <v>33</v>
      </c>
      <c r="M84" s="105">
        <f>J84-G84</f>
        <v>0</v>
      </c>
      <c r="N84" s="35"/>
      <c r="O84" s="197">
        <f>SUM(M84:N84)</f>
        <v>0</v>
      </c>
    </row>
    <row r="85" spans="1:15" s="73" customFormat="1" ht="15.75" customHeight="1">
      <c r="A85" s="437"/>
      <c r="B85" s="431"/>
      <c r="C85" s="432"/>
      <c r="D85" s="433"/>
      <c r="E85" s="18" t="s">
        <v>233</v>
      </c>
      <c r="F85" s="437"/>
      <c r="G85" s="37">
        <v>16</v>
      </c>
      <c r="H85" s="200"/>
      <c r="I85" s="37">
        <f>SUM(G85:H85)</f>
        <v>16</v>
      </c>
      <c r="J85" s="37">
        <v>16</v>
      </c>
      <c r="K85" s="92"/>
      <c r="L85" s="37">
        <f>SUM(J85:K85)</f>
        <v>16</v>
      </c>
      <c r="M85" s="105">
        <f>J85-G85</f>
        <v>0</v>
      </c>
      <c r="N85" s="35"/>
      <c r="O85" s="197">
        <f>SUM(M85:N85)</f>
        <v>0</v>
      </c>
    </row>
    <row r="86" spans="1:15" s="73" customFormat="1" ht="15.75" customHeight="1">
      <c r="A86" s="341"/>
      <c r="B86" s="434"/>
      <c r="C86" s="435"/>
      <c r="D86" s="436"/>
      <c r="E86" s="18" t="s">
        <v>234</v>
      </c>
      <c r="F86" s="341"/>
      <c r="G86" s="37">
        <v>17</v>
      </c>
      <c r="H86" s="200"/>
      <c r="I86" s="37">
        <f>SUM(G86:H86)</f>
        <v>17</v>
      </c>
      <c r="J86" s="37">
        <v>17</v>
      </c>
      <c r="K86" s="92"/>
      <c r="L86" s="37">
        <f>SUM(J86:K86)</f>
        <v>17</v>
      </c>
      <c r="M86" s="105">
        <f>J86-G86</f>
        <v>0</v>
      </c>
      <c r="N86" s="35"/>
      <c r="O86" s="197">
        <f>SUM(M86:N86)</f>
        <v>0</v>
      </c>
    </row>
    <row r="87" spans="1:15" s="73" customFormat="1" ht="15.75" customHeight="1">
      <c r="A87" s="293"/>
      <c r="B87" s="463" t="s">
        <v>99</v>
      </c>
      <c r="C87" s="442"/>
      <c r="D87" s="443"/>
      <c r="E87" s="18" t="s">
        <v>30</v>
      </c>
      <c r="F87" s="293" t="s">
        <v>86</v>
      </c>
      <c r="G87" s="199">
        <f>G88+G89</f>
        <v>49</v>
      </c>
      <c r="H87" s="200"/>
      <c r="I87" s="197">
        <f t="shared" si="6"/>
        <v>49</v>
      </c>
      <c r="J87" s="199">
        <f>J88+J89</f>
        <v>49</v>
      </c>
      <c r="K87" s="92"/>
      <c r="L87" s="197">
        <f t="shared" si="7"/>
        <v>49</v>
      </c>
      <c r="M87" s="205">
        <f t="shared" si="8"/>
        <v>0</v>
      </c>
      <c r="N87" s="206"/>
      <c r="O87" s="197">
        <f t="shared" si="9"/>
        <v>0</v>
      </c>
    </row>
    <row r="88" spans="1:15" s="73" customFormat="1" ht="15.75" customHeight="1">
      <c r="A88" s="437"/>
      <c r="B88" s="444"/>
      <c r="C88" s="445"/>
      <c r="D88" s="446"/>
      <c r="E88" s="18" t="s">
        <v>233</v>
      </c>
      <c r="F88" s="437"/>
      <c r="G88" s="37">
        <v>27</v>
      </c>
      <c r="H88" s="200"/>
      <c r="I88" s="197">
        <f t="shared" si="6"/>
        <v>27</v>
      </c>
      <c r="J88" s="37">
        <v>27</v>
      </c>
      <c r="K88" s="92"/>
      <c r="L88" s="197">
        <f t="shared" si="7"/>
        <v>27</v>
      </c>
      <c r="M88" s="105">
        <f t="shared" si="8"/>
        <v>0</v>
      </c>
      <c r="N88" s="35"/>
      <c r="O88" s="197">
        <f t="shared" si="9"/>
        <v>0</v>
      </c>
    </row>
    <row r="89" spans="1:15" s="73" customFormat="1" ht="15.75" customHeight="1">
      <c r="A89" s="341"/>
      <c r="B89" s="447"/>
      <c r="C89" s="320"/>
      <c r="D89" s="448"/>
      <c r="E89" s="18" t="s">
        <v>234</v>
      </c>
      <c r="F89" s="341"/>
      <c r="G89" s="37">
        <v>22</v>
      </c>
      <c r="H89" s="200"/>
      <c r="I89" s="197">
        <f t="shared" si="6"/>
        <v>22</v>
      </c>
      <c r="J89" s="37">
        <v>22</v>
      </c>
      <c r="K89" s="92"/>
      <c r="L89" s="197">
        <f t="shared" si="7"/>
        <v>22</v>
      </c>
      <c r="M89" s="105">
        <f t="shared" si="8"/>
        <v>0</v>
      </c>
      <c r="N89" s="35"/>
      <c r="O89" s="197">
        <f t="shared" si="9"/>
        <v>0</v>
      </c>
    </row>
    <row r="90" spans="1:15" s="73" customFormat="1" ht="15.75" customHeight="1">
      <c r="A90" s="293"/>
      <c r="B90" s="441" t="s">
        <v>100</v>
      </c>
      <c r="C90" s="442"/>
      <c r="D90" s="443"/>
      <c r="E90" s="18" t="s">
        <v>30</v>
      </c>
      <c r="F90" s="293" t="s">
        <v>86</v>
      </c>
      <c r="G90" s="199">
        <f>G91+G92</f>
        <v>133</v>
      </c>
      <c r="H90" s="200"/>
      <c r="I90" s="197">
        <f t="shared" si="6"/>
        <v>133</v>
      </c>
      <c r="J90" s="199">
        <f>J91+J92</f>
        <v>133</v>
      </c>
      <c r="K90" s="92"/>
      <c r="L90" s="197">
        <f t="shared" si="7"/>
        <v>133</v>
      </c>
      <c r="M90" s="205">
        <f t="shared" si="8"/>
        <v>0</v>
      </c>
      <c r="N90" s="206"/>
      <c r="O90" s="197">
        <f t="shared" si="9"/>
        <v>0</v>
      </c>
    </row>
    <row r="91" spans="1:15" s="73" customFormat="1" ht="15.75" customHeight="1">
      <c r="A91" s="437"/>
      <c r="B91" s="444"/>
      <c r="C91" s="445"/>
      <c r="D91" s="446"/>
      <c r="E91" s="18" t="s">
        <v>233</v>
      </c>
      <c r="F91" s="437"/>
      <c r="G91" s="37">
        <v>58</v>
      </c>
      <c r="H91" s="200"/>
      <c r="I91" s="197">
        <f t="shared" si="6"/>
        <v>58</v>
      </c>
      <c r="J91" s="37">
        <v>58</v>
      </c>
      <c r="K91" s="92"/>
      <c r="L91" s="197">
        <f t="shared" si="7"/>
        <v>58</v>
      </c>
      <c r="M91" s="105">
        <f t="shared" si="8"/>
        <v>0</v>
      </c>
      <c r="N91" s="35"/>
      <c r="O91" s="197">
        <f t="shared" si="9"/>
        <v>0</v>
      </c>
    </row>
    <row r="92" spans="1:15" s="73" customFormat="1" ht="15.75" customHeight="1">
      <c r="A92" s="341"/>
      <c r="B92" s="447"/>
      <c r="C92" s="320"/>
      <c r="D92" s="448"/>
      <c r="E92" s="18" t="s">
        <v>234</v>
      </c>
      <c r="F92" s="341"/>
      <c r="G92" s="37">
        <v>75</v>
      </c>
      <c r="H92" s="200"/>
      <c r="I92" s="197">
        <f t="shared" si="6"/>
        <v>75</v>
      </c>
      <c r="J92" s="37">
        <v>75</v>
      </c>
      <c r="K92" s="92"/>
      <c r="L92" s="197">
        <f t="shared" si="7"/>
        <v>75</v>
      </c>
      <c r="M92" s="105">
        <f t="shared" si="8"/>
        <v>0</v>
      </c>
      <c r="N92" s="35"/>
      <c r="O92" s="197">
        <f t="shared" si="9"/>
        <v>0</v>
      </c>
    </row>
    <row r="93" spans="1:15" s="73" customFormat="1" ht="15.75" customHeight="1">
      <c r="A93" s="293"/>
      <c r="B93" s="441" t="s">
        <v>101</v>
      </c>
      <c r="C93" s="442"/>
      <c r="D93" s="443"/>
      <c r="E93" s="18" t="s">
        <v>30</v>
      </c>
      <c r="F93" s="293" t="s">
        <v>86</v>
      </c>
      <c r="G93" s="199">
        <f>G94+G95</f>
        <v>70</v>
      </c>
      <c r="H93" s="200"/>
      <c r="I93" s="197">
        <f t="shared" si="6"/>
        <v>70</v>
      </c>
      <c r="J93" s="199">
        <f>J94+J95</f>
        <v>70</v>
      </c>
      <c r="K93" s="92"/>
      <c r="L93" s="197">
        <f t="shared" si="7"/>
        <v>70</v>
      </c>
      <c r="M93" s="205">
        <f t="shared" si="8"/>
        <v>0</v>
      </c>
      <c r="N93" s="206"/>
      <c r="O93" s="197">
        <f t="shared" si="9"/>
        <v>0</v>
      </c>
    </row>
    <row r="94" spans="1:15" s="73" customFormat="1" ht="15.75" customHeight="1">
      <c r="A94" s="437"/>
      <c r="B94" s="444"/>
      <c r="C94" s="445"/>
      <c r="D94" s="446"/>
      <c r="E94" s="18" t="s">
        <v>233</v>
      </c>
      <c r="F94" s="437"/>
      <c r="G94" s="37">
        <v>27</v>
      </c>
      <c r="H94" s="200"/>
      <c r="I94" s="197">
        <f t="shared" si="6"/>
        <v>27</v>
      </c>
      <c r="J94" s="37">
        <v>27</v>
      </c>
      <c r="K94" s="92"/>
      <c r="L94" s="197">
        <f t="shared" si="7"/>
        <v>27</v>
      </c>
      <c r="M94" s="105">
        <f t="shared" si="8"/>
        <v>0</v>
      </c>
      <c r="N94" s="35"/>
      <c r="O94" s="197">
        <f t="shared" si="9"/>
        <v>0</v>
      </c>
    </row>
    <row r="95" spans="1:15" s="73" customFormat="1" ht="15.75" customHeight="1">
      <c r="A95" s="341"/>
      <c r="B95" s="447"/>
      <c r="C95" s="320"/>
      <c r="D95" s="448"/>
      <c r="E95" s="18" t="s">
        <v>234</v>
      </c>
      <c r="F95" s="341"/>
      <c r="G95" s="37">
        <v>43</v>
      </c>
      <c r="H95" s="200"/>
      <c r="I95" s="197">
        <f t="shared" si="6"/>
        <v>43</v>
      </c>
      <c r="J95" s="37">
        <v>43</v>
      </c>
      <c r="K95" s="92"/>
      <c r="L95" s="197">
        <f t="shared" si="7"/>
        <v>43</v>
      </c>
      <c r="M95" s="105">
        <f t="shared" si="8"/>
        <v>0</v>
      </c>
      <c r="N95" s="35"/>
      <c r="O95" s="197">
        <f t="shared" si="9"/>
        <v>0</v>
      </c>
    </row>
    <row r="96" spans="1:15" s="73" customFormat="1" ht="15.75" customHeight="1">
      <c r="A96" s="293"/>
      <c r="B96" s="441" t="s">
        <v>113</v>
      </c>
      <c r="C96" s="442"/>
      <c r="D96" s="443"/>
      <c r="E96" s="18" t="s">
        <v>30</v>
      </c>
      <c r="F96" s="293" t="s">
        <v>86</v>
      </c>
      <c r="G96" s="199">
        <f>G97+G98</f>
        <v>20</v>
      </c>
      <c r="H96" s="200"/>
      <c r="I96" s="197">
        <f t="shared" si="6"/>
        <v>20</v>
      </c>
      <c r="J96" s="199">
        <f>J97+J98</f>
        <v>20</v>
      </c>
      <c r="K96" s="92"/>
      <c r="L96" s="197">
        <f t="shared" si="7"/>
        <v>20</v>
      </c>
      <c r="M96" s="205">
        <f t="shared" si="8"/>
        <v>0</v>
      </c>
      <c r="N96" s="206"/>
      <c r="O96" s="197">
        <f t="shared" si="9"/>
        <v>0</v>
      </c>
    </row>
    <row r="97" spans="1:15" s="73" customFormat="1" ht="15.75" customHeight="1">
      <c r="A97" s="437"/>
      <c r="B97" s="444"/>
      <c r="C97" s="449"/>
      <c r="D97" s="446"/>
      <c r="E97" s="18" t="s">
        <v>233</v>
      </c>
      <c r="F97" s="437"/>
      <c r="G97" s="37">
        <v>4</v>
      </c>
      <c r="H97" s="200"/>
      <c r="I97" s="197">
        <f t="shared" si="6"/>
        <v>4</v>
      </c>
      <c r="J97" s="37">
        <v>4</v>
      </c>
      <c r="K97" s="92"/>
      <c r="L97" s="197">
        <f t="shared" si="7"/>
        <v>4</v>
      </c>
      <c r="M97" s="105">
        <f t="shared" si="8"/>
        <v>0</v>
      </c>
      <c r="N97" s="35"/>
      <c r="O97" s="197">
        <f t="shared" si="9"/>
        <v>0</v>
      </c>
    </row>
    <row r="98" spans="1:15" s="73" customFormat="1" ht="15" customHeight="1">
      <c r="A98" s="437"/>
      <c r="B98" s="444"/>
      <c r="C98" s="449"/>
      <c r="D98" s="446"/>
      <c r="E98" s="52" t="s">
        <v>234</v>
      </c>
      <c r="F98" s="437"/>
      <c r="G98" s="194">
        <v>16</v>
      </c>
      <c r="H98" s="201"/>
      <c r="I98" s="202">
        <f t="shared" si="6"/>
        <v>16</v>
      </c>
      <c r="J98" s="194">
        <v>16</v>
      </c>
      <c r="K98" s="195"/>
      <c r="L98" s="202">
        <f t="shared" si="7"/>
        <v>16</v>
      </c>
      <c r="M98" s="196">
        <f t="shared" si="8"/>
        <v>0</v>
      </c>
      <c r="N98" s="135"/>
      <c r="O98" s="202">
        <f t="shared" si="9"/>
        <v>0</v>
      </c>
    </row>
    <row r="99" spans="1:15" s="73" customFormat="1" ht="26.25" customHeight="1">
      <c r="A99" s="40"/>
      <c r="B99" s="307" t="s">
        <v>102</v>
      </c>
      <c r="C99" s="324"/>
      <c r="D99" s="324"/>
      <c r="E99" s="18" t="s">
        <v>1</v>
      </c>
      <c r="F99" s="8" t="s">
        <v>86</v>
      </c>
      <c r="G99" s="278">
        <f>G100+G101+G102+G103+G104+G105+G106+G107+G108+G109</f>
        <v>64</v>
      </c>
      <c r="H99" s="279"/>
      <c r="I99" s="278">
        <f>I100+I101+I102+I103+I104+I105+I106+I107+I108+I109</f>
        <v>64</v>
      </c>
      <c r="J99" s="278">
        <f>J100+J101+J102+J103+J104+J105+J106+J107+J108+J109</f>
        <v>64</v>
      </c>
      <c r="K99" s="278"/>
      <c r="L99" s="278">
        <f>L100+L101+L102+L103+L104+L105+L106+L107+L108+L109</f>
        <v>64</v>
      </c>
      <c r="M99" s="278">
        <f>M100+M101+M102+M103+M104+M105+M106+M107+M108+M109</f>
        <v>0</v>
      </c>
      <c r="N99" s="278"/>
      <c r="O99" s="278">
        <f>O100+O101+O102+O103+O104+O105+O106+O107+O108+O109</f>
        <v>0</v>
      </c>
    </row>
    <row r="100" spans="1:15" s="73" customFormat="1" ht="27" customHeight="1">
      <c r="A100" s="76"/>
      <c r="B100" s="287" t="s">
        <v>94</v>
      </c>
      <c r="C100" s="425"/>
      <c r="D100" s="462"/>
      <c r="E100" s="18" t="s">
        <v>1</v>
      </c>
      <c r="F100" s="57" t="s">
        <v>86</v>
      </c>
      <c r="G100" s="116">
        <v>30</v>
      </c>
      <c r="H100" s="200"/>
      <c r="I100" s="37">
        <f t="shared" si="6"/>
        <v>30</v>
      </c>
      <c r="J100" s="116">
        <v>30</v>
      </c>
      <c r="K100" s="19"/>
      <c r="L100" s="37">
        <f t="shared" si="7"/>
        <v>30</v>
      </c>
      <c r="M100" s="105">
        <f t="shared" si="8"/>
        <v>0</v>
      </c>
      <c r="N100" s="35"/>
      <c r="O100" s="197">
        <f t="shared" si="9"/>
        <v>0</v>
      </c>
    </row>
    <row r="101" spans="1:15" s="73" customFormat="1" ht="27.75" customHeight="1">
      <c r="A101" s="76"/>
      <c r="B101" s="287" t="s">
        <v>95</v>
      </c>
      <c r="C101" s="425"/>
      <c r="D101" s="462"/>
      <c r="E101" s="18" t="s">
        <v>1</v>
      </c>
      <c r="F101" s="57" t="s">
        <v>86</v>
      </c>
      <c r="G101" s="116">
        <v>2</v>
      </c>
      <c r="H101" s="200"/>
      <c r="I101" s="37">
        <f t="shared" si="6"/>
        <v>2</v>
      </c>
      <c r="J101" s="116">
        <v>2</v>
      </c>
      <c r="K101" s="19"/>
      <c r="L101" s="37">
        <f t="shared" si="7"/>
        <v>2</v>
      </c>
      <c r="M101" s="105">
        <f t="shared" si="8"/>
        <v>0</v>
      </c>
      <c r="N101" s="35"/>
      <c r="O101" s="197">
        <f t="shared" si="9"/>
        <v>0</v>
      </c>
    </row>
    <row r="102" spans="1:15" s="73" customFormat="1" ht="27.75" customHeight="1">
      <c r="A102" s="76"/>
      <c r="B102" s="287" t="s">
        <v>96</v>
      </c>
      <c r="C102" s="425"/>
      <c r="D102" s="462"/>
      <c r="E102" s="18" t="s">
        <v>1</v>
      </c>
      <c r="F102" s="57" t="s">
        <v>86</v>
      </c>
      <c r="G102" s="116">
        <v>4</v>
      </c>
      <c r="H102" s="200"/>
      <c r="I102" s="37">
        <f t="shared" si="6"/>
        <v>4</v>
      </c>
      <c r="J102" s="116">
        <v>4</v>
      </c>
      <c r="K102" s="19"/>
      <c r="L102" s="37">
        <f t="shared" si="7"/>
        <v>4</v>
      </c>
      <c r="M102" s="105">
        <f t="shared" si="8"/>
        <v>0</v>
      </c>
      <c r="N102" s="35"/>
      <c r="O102" s="197">
        <f t="shared" si="9"/>
        <v>0</v>
      </c>
    </row>
    <row r="103" spans="1:15" s="73" customFormat="1" ht="27.75" customHeight="1">
      <c r="A103" s="76"/>
      <c r="B103" s="287" t="s">
        <v>97</v>
      </c>
      <c r="C103" s="425"/>
      <c r="D103" s="462"/>
      <c r="E103" s="18" t="s">
        <v>1</v>
      </c>
      <c r="F103" s="57" t="s">
        <v>86</v>
      </c>
      <c r="G103" s="116">
        <v>7</v>
      </c>
      <c r="H103" s="200"/>
      <c r="I103" s="37">
        <f t="shared" si="6"/>
        <v>7</v>
      </c>
      <c r="J103" s="116">
        <v>7</v>
      </c>
      <c r="K103" s="19"/>
      <c r="L103" s="37">
        <f t="shared" si="7"/>
        <v>7</v>
      </c>
      <c r="M103" s="105">
        <f t="shared" si="8"/>
        <v>0</v>
      </c>
      <c r="N103" s="35"/>
      <c r="O103" s="197">
        <f t="shared" si="9"/>
        <v>0</v>
      </c>
    </row>
    <row r="104" spans="1:15" s="73" customFormat="1" ht="24.75" customHeight="1">
      <c r="A104" s="76"/>
      <c r="B104" s="466" t="s">
        <v>98</v>
      </c>
      <c r="C104" s="425"/>
      <c r="D104" s="462"/>
      <c r="E104" s="18" t="s">
        <v>1</v>
      </c>
      <c r="F104" s="57" t="s">
        <v>86</v>
      </c>
      <c r="G104" s="116">
        <v>10</v>
      </c>
      <c r="H104" s="200"/>
      <c r="I104" s="37">
        <f t="shared" si="6"/>
        <v>10</v>
      </c>
      <c r="J104" s="116">
        <v>10</v>
      </c>
      <c r="K104" s="19"/>
      <c r="L104" s="37">
        <f t="shared" si="7"/>
        <v>10</v>
      </c>
      <c r="M104" s="105">
        <f t="shared" si="8"/>
        <v>0</v>
      </c>
      <c r="N104" s="35"/>
      <c r="O104" s="197">
        <f t="shared" si="9"/>
        <v>0</v>
      </c>
    </row>
    <row r="105" spans="1:15" s="73" customFormat="1" ht="24.75" customHeight="1">
      <c r="A105" s="76"/>
      <c r="B105" s="287" t="s">
        <v>318</v>
      </c>
      <c r="C105" s="288"/>
      <c r="D105" s="346"/>
      <c r="E105" s="18" t="s">
        <v>1</v>
      </c>
      <c r="F105" s="57" t="s">
        <v>86</v>
      </c>
      <c r="G105" s="116">
        <v>1</v>
      </c>
      <c r="H105" s="200"/>
      <c r="I105" s="37">
        <f t="shared" si="6"/>
        <v>1</v>
      </c>
      <c r="J105" s="116">
        <v>1</v>
      </c>
      <c r="K105" s="19"/>
      <c r="L105" s="37">
        <f>SUM(J105:K105)</f>
        <v>1</v>
      </c>
      <c r="M105" s="105"/>
      <c r="N105" s="35"/>
      <c r="O105" s="197"/>
    </row>
    <row r="106" spans="1:15" s="73" customFormat="1" ht="24.75" customHeight="1">
      <c r="A106" s="76"/>
      <c r="B106" s="287" t="s">
        <v>99</v>
      </c>
      <c r="C106" s="288"/>
      <c r="D106" s="346"/>
      <c r="E106" s="18" t="s">
        <v>1</v>
      </c>
      <c r="F106" s="57" t="s">
        <v>86</v>
      </c>
      <c r="G106" s="116">
        <v>2</v>
      </c>
      <c r="H106" s="200"/>
      <c r="I106" s="37">
        <f t="shared" si="6"/>
        <v>2</v>
      </c>
      <c r="J106" s="116">
        <v>2</v>
      </c>
      <c r="K106" s="19"/>
      <c r="L106" s="37">
        <f t="shared" si="7"/>
        <v>2</v>
      </c>
      <c r="M106" s="105">
        <f t="shared" si="8"/>
        <v>0</v>
      </c>
      <c r="N106" s="35"/>
      <c r="O106" s="197">
        <f t="shared" si="9"/>
        <v>0</v>
      </c>
    </row>
    <row r="107" spans="1:15" s="73" customFormat="1" ht="24.75" customHeight="1">
      <c r="A107" s="76"/>
      <c r="B107" s="287" t="s">
        <v>100</v>
      </c>
      <c r="C107" s="288"/>
      <c r="D107" s="346"/>
      <c r="E107" s="18" t="s">
        <v>1</v>
      </c>
      <c r="F107" s="57" t="s">
        <v>86</v>
      </c>
      <c r="G107" s="116">
        <v>4</v>
      </c>
      <c r="H107" s="200"/>
      <c r="I107" s="37">
        <f t="shared" si="6"/>
        <v>4</v>
      </c>
      <c r="J107" s="116">
        <v>4</v>
      </c>
      <c r="K107" s="19"/>
      <c r="L107" s="37">
        <f t="shared" si="7"/>
        <v>4</v>
      </c>
      <c r="M107" s="105">
        <f t="shared" si="8"/>
        <v>0</v>
      </c>
      <c r="N107" s="35"/>
      <c r="O107" s="197">
        <f t="shared" si="9"/>
        <v>0</v>
      </c>
    </row>
    <row r="108" spans="1:15" s="73" customFormat="1" ht="24.75" customHeight="1">
      <c r="A108" s="76"/>
      <c r="B108" s="287" t="s">
        <v>103</v>
      </c>
      <c r="C108" s="425"/>
      <c r="D108" s="462"/>
      <c r="E108" s="18" t="s">
        <v>1</v>
      </c>
      <c r="F108" s="57" t="s">
        <v>86</v>
      </c>
      <c r="G108" s="116">
        <v>3</v>
      </c>
      <c r="H108" s="203"/>
      <c r="I108" s="37">
        <f t="shared" si="6"/>
        <v>3</v>
      </c>
      <c r="J108" s="116">
        <v>3</v>
      </c>
      <c r="K108" s="19"/>
      <c r="L108" s="37">
        <f t="shared" si="7"/>
        <v>3</v>
      </c>
      <c r="M108" s="105">
        <f t="shared" si="8"/>
        <v>0</v>
      </c>
      <c r="N108" s="35"/>
      <c r="O108" s="197">
        <f t="shared" si="9"/>
        <v>0</v>
      </c>
    </row>
    <row r="109" spans="1:15" s="73" customFormat="1" ht="24.75" customHeight="1">
      <c r="A109" s="40"/>
      <c r="B109" s="307" t="s">
        <v>113</v>
      </c>
      <c r="C109" s="324"/>
      <c r="D109" s="324"/>
      <c r="E109" s="18" t="s">
        <v>1</v>
      </c>
      <c r="F109" s="8" t="s">
        <v>86</v>
      </c>
      <c r="G109" s="116">
        <v>1</v>
      </c>
      <c r="H109" s="200"/>
      <c r="I109" s="37">
        <f t="shared" si="6"/>
        <v>1</v>
      </c>
      <c r="J109" s="116">
        <v>1</v>
      </c>
      <c r="K109" s="19"/>
      <c r="L109" s="37">
        <f t="shared" si="7"/>
        <v>1</v>
      </c>
      <c r="M109" s="37">
        <f t="shared" si="8"/>
        <v>0</v>
      </c>
      <c r="N109" s="35"/>
      <c r="O109" s="197">
        <f t="shared" si="9"/>
        <v>0</v>
      </c>
    </row>
    <row r="110" spans="1:15" s="73" customFormat="1" ht="24.75" customHeight="1">
      <c r="A110" s="40"/>
      <c r="B110" s="307" t="s">
        <v>104</v>
      </c>
      <c r="C110" s="324"/>
      <c r="D110" s="324"/>
      <c r="E110" s="18" t="s">
        <v>1</v>
      </c>
      <c r="F110" s="8" t="s">
        <v>86</v>
      </c>
      <c r="G110" s="116">
        <v>174</v>
      </c>
      <c r="H110" s="46"/>
      <c r="I110" s="37">
        <f t="shared" si="6"/>
        <v>174</v>
      </c>
      <c r="J110" s="116">
        <v>174</v>
      </c>
      <c r="K110" s="92"/>
      <c r="L110" s="37">
        <f t="shared" si="7"/>
        <v>174</v>
      </c>
      <c r="M110" s="37">
        <f t="shared" si="8"/>
        <v>0</v>
      </c>
      <c r="N110" s="35"/>
      <c r="O110" s="37">
        <f t="shared" si="9"/>
        <v>0</v>
      </c>
    </row>
    <row r="111" spans="1:15" s="73" customFormat="1" ht="27" customHeight="1">
      <c r="A111" s="76"/>
      <c r="B111" s="287" t="s">
        <v>105</v>
      </c>
      <c r="C111" s="425"/>
      <c r="D111" s="462"/>
      <c r="E111" s="18" t="s">
        <v>30</v>
      </c>
      <c r="F111" s="57" t="s">
        <v>86</v>
      </c>
      <c r="G111" s="34">
        <v>5814</v>
      </c>
      <c r="H111" s="162"/>
      <c r="I111" s="37">
        <f t="shared" si="6"/>
        <v>5814</v>
      </c>
      <c r="J111" s="34">
        <v>5814</v>
      </c>
      <c r="K111" s="92"/>
      <c r="L111" s="37">
        <f t="shared" si="7"/>
        <v>5814</v>
      </c>
      <c r="M111" s="105">
        <f t="shared" si="8"/>
        <v>0</v>
      </c>
      <c r="N111" s="35"/>
      <c r="O111" s="37">
        <f t="shared" si="9"/>
        <v>0</v>
      </c>
    </row>
    <row r="112" spans="1:17" ht="28.5" customHeight="1">
      <c r="A112" s="287" t="s">
        <v>235</v>
      </c>
      <c r="B112" s="288"/>
      <c r="C112" s="288"/>
      <c r="D112" s="288"/>
      <c r="E112" s="288"/>
      <c r="F112" s="288"/>
      <c r="G112" s="288"/>
      <c r="H112" s="288"/>
      <c r="I112" s="288"/>
      <c r="J112" s="288"/>
      <c r="K112" s="288"/>
      <c r="L112" s="288"/>
      <c r="M112" s="288"/>
      <c r="N112" s="288"/>
      <c r="O112" s="288"/>
      <c r="P112" s="208"/>
      <c r="Q112" s="208"/>
    </row>
    <row r="113" spans="1:15" s="73" customFormat="1" ht="18.75" customHeight="1">
      <c r="A113" s="74">
        <v>3</v>
      </c>
      <c r="B113" s="290" t="s">
        <v>143</v>
      </c>
      <c r="C113" s="360"/>
      <c r="D113" s="361"/>
      <c r="E113" s="41"/>
      <c r="F113" s="46"/>
      <c r="G113" s="163"/>
      <c r="H113" s="58"/>
      <c r="I113" s="58"/>
      <c r="J113" s="30"/>
      <c r="K113" s="30"/>
      <c r="L113" s="30"/>
      <c r="M113" s="70"/>
      <c r="N113" s="164"/>
      <c r="O113" s="164"/>
    </row>
    <row r="114" spans="1:15" ht="35.25" customHeight="1">
      <c r="A114" s="53"/>
      <c r="B114" s="287" t="s">
        <v>106</v>
      </c>
      <c r="C114" s="360"/>
      <c r="D114" s="361"/>
      <c r="E114" s="52" t="s">
        <v>57</v>
      </c>
      <c r="F114" s="272" t="s">
        <v>236</v>
      </c>
      <c r="G114" s="209">
        <f>F37/G63</f>
        <v>1563.2799174690508</v>
      </c>
      <c r="H114" s="210"/>
      <c r="I114" s="37">
        <f aca="true" t="shared" si="10" ref="I114:I126">SUM(G114:H114)</f>
        <v>1563.2799174690508</v>
      </c>
      <c r="J114" s="209">
        <f>I37/J63</f>
        <v>1558.8737001375514</v>
      </c>
      <c r="K114" s="34"/>
      <c r="L114" s="37">
        <f aca="true" t="shared" si="11" ref="L114:L126">SUM(J114:K114)</f>
        <v>1558.8737001375514</v>
      </c>
      <c r="M114" s="197">
        <f aca="true" t="shared" si="12" ref="M114:M126">J114-G114</f>
        <v>-4.40621733149942</v>
      </c>
      <c r="N114" s="206"/>
      <c r="O114" s="197">
        <f aca="true" t="shared" si="13" ref="O114:O126">SUM(M114:N114)</f>
        <v>-4.40621733149942</v>
      </c>
    </row>
    <row r="115" spans="1:15" ht="37.5" customHeight="1">
      <c r="A115" s="53"/>
      <c r="B115" s="287" t="s">
        <v>93</v>
      </c>
      <c r="C115" s="360"/>
      <c r="D115" s="361"/>
      <c r="E115" s="52" t="s">
        <v>57</v>
      </c>
      <c r="F115" s="272" t="s">
        <v>237</v>
      </c>
      <c r="G115" s="209">
        <f>F37/G99</f>
        <v>35515.765625</v>
      </c>
      <c r="H115" s="210"/>
      <c r="I115" s="37">
        <f t="shared" si="10"/>
        <v>35515.765625</v>
      </c>
      <c r="J115" s="209">
        <f>I37/J99</f>
        <v>35415.661875</v>
      </c>
      <c r="K115" s="34"/>
      <c r="L115" s="37">
        <f t="shared" si="11"/>
        <v>35415.661875</v>
      </c>
      <c r="M115" s="197">
        <f t="shared" si="12"/>
        <v>-100.10375000000204</v>
      </c>
      <c r="N115" s="206"/>
      <c r="O115" s="197">
        <f t="shared" si="13"/>
        <v>-100.10375000000204</v>
      </c>
    </row>
    <row r="116" spans="1:15" ht="61.5" customHeight="1">
      <c r="A116" s="53"/>
      <c r="B116" s="287" t="s">
        <v>94</v>
      </c>
      <c r="C116" s="360"/>
      <c r="D116" s="361"/>
      <c r="E116" s="52" t="s">
        <v>57</v>
      </c>
      <c r="F116" s="272" t="s">
        <v>238</v>
      </c>
      <c r="G116" s="209">
        <f>G115*G100/G69</f>
        <v>1651.8960755813953</v>
      </c>
      <c r="H116" s="210"/>
      <c r="I116" s="37">
        <f t="shared" si="10"/>
        <v>1651.8960755813953</v>
      </c>
      <c r="J116" s="209">
        <f>J115*J100/J69</f>
        <v>1647.2400872093021</v>
      </c>
      <c r="K116" s="34"/>
      <c r="L116" s="37">
        <f t="shared" si="11"/>
        <v>1647.2400872093021</v>
      </c>
      <c r="M116" s="197">
        <f t="shared" si="12"/>
        <v>-4.655988372093134</v>
      </c>
      <c r="N116" s="206"/>
      <c r="O116" s="197">
        <f t="shared" si="13"/>
        <v>-4.655988372093134</v>
      </c>
    </row>
    <row r="117" spans="1:15" ht="62.25" customHeight="1">
      <c r="A117" s="53"/>
      <c r="B117" s="287" t="s">
        <v>95</v>
      </c>
      <c r="C117" s="360"/>
      <c r="D117" s="361"/>
      <c r="E117" s="52" t="s">
        <v>57</v>
      </c>
      <c r="F117" s="272" t="s">
        <v>238</v>
      </c>
      <c r="G117" s="209">
        <f>G115*G101/G72</f>
        <v>1511.309175531915</v>
      </c>
      <c r="H117" s="210"/>
      <c r="I117" s="37">
        <f t="shared" si="10"/>
        <v>1511.309175531915</v>
      </c>
      <c r="J117" s="209">
        <f>J115*J101/J72</f>
        <v>1507.0494414893617</v>
      </c>
      <c r="K117" s="34"/>
      <c r="L117" s="37">
        <f t="shared" si="11"/>
        <v>1507.0494414893617</v>
      </c>
      <c r="M117" s="197">
        <f t="shared" si="12"/>
        <v>-4.259734042553191</v>
      </c>
      <c r="N117" s="206"/>
      <c r="O117" s="197">
        <f t="shared" si="13"/>
        <v>-4.259734042553191</v>
      </c>
    </row>
    <row r="118" spans="1:15" ht="62.25" customHeight="1">
      <c r="A118" s="53"/>
      <c r="B118" s="287" t="s">
        <v>96</v>
      </c>
      <c r="C118" s="360"/>
      <c r="D118" s="361"/>
      <c r="E118" s="52" t="s">
        <v>57</v>
      </c>
      <c r="F118" s="272" t="s">
        <v>238</v>
      </c>
      <c r="G118" s="209">
        <f>G115*G102/G75</f>
        <v>1711.6031626506024</v>
      </c>
      <c r="H118" s="210"/>
      <c r="I118" s="37">
        <f t="shared" si="10"/>
        <v>1711.6031626506024</v>
      </c>
      <c r="J118" s="209">
        <f>J115*J102/J75</f>
        <v>1706.7788855421686</v>
      </c>
      <c r="K118" s="34"/>
      <c r="L118" s="37">
        <f t="shared" si="11"/>
        <v>1706.7788855421686</v>
      </c>
      <c r="M118" s="197">
        <f t="shared" si="12"/>
        <v>-4.824277108433762</v>
      </c>
      <c r="N118" s="206"/>
      <c r="O118" s="197">
        <f t="shared" si="13"/>
        <v>-4.824277108433762</v>
      </c>
    </row>
    <row r="119" spans="1:15" ht="62.25" customHeight="1">
      <c r="A119" s="53"/>
      <c r="B119" s="287" t="s">
        <v>97</v>
      </c>
      <c r="C119" s="360"/>
      <c r="D119" s="361"/>
      <c r="E119" s="52" t="s">
        <v>57</v>
      </c>
      <c r="F119" s="272" t="s">
        <v>238</v>
      </c>
      <c r="G119" s="209">
        <f>G115*G103/G78</f>
        <v>1635.5944695723683</v>
      </c>
      <c r="H119" s="210"/>
      <c r="I119" s="37">
        <f t="shared" si="10"/>
        <v>1635.5944695723683</v>
      </c>
      <c r="J119" s="209">
        <f>J115*J103/J78</f>
        <v>1630.9844284539474</v>
      </c>
      <c r="K119" s="34"/>
      <c r="L119" s="37">
        <f t="shared" si="11"/>
        <v>1630.9844284539474</v>
      </c>
      <c r="M119" s="197">
        <f t="shared" si="12"/>
        <v>-4.610041118420895</v>
      </c>
      <c r="N119" s="206"/>
      <c r="O119" s="197">
        <f t="shared" si="13"/>
        <v>-4.610041118420895</v>
      </c>
    </row>
    <row r="120" spans="1:15" ht="62.25" customHeight="1">
      <c r="A120" s="53"/>
      <c r="B120" s="287" t="s">
        <v>98</v>
      </c>
      <c r="C120" s="360"/>
      <c r="D120" s="361"/>
      <c r="E120" s="52" t="s">
        <v>57</v>
      </c>
      <c r="F120" s="272" t="s">
        <v>238</v>
      </c>
      <c r="G120" s="209">
        <f>G115*G104/G81</f>
        <v>1599.8092623873874</v>
      </c>
      <c r="H120" s="210"/>
      <c r="I120" s="37">
        <f t="shared" si="10"/>
        <v>1599.8092623873874</v>
      </c>
      <c r="J120" s="209">
        <f>J115*J104/J81</f>
        <v>1595.3000844594594</v>
      </c>
      <c r="K120" s="34"/>
      <c r="L120" s="37">
        <f t="shared" si="11"/>
        <v>1595.3000844594594</v>
      </c>
      <c r="M120" s="197">
        <f t="shared" si="12"/>
        <v>-4.509177927928022</v>
      </c>
      <c r="N120" s="206"/>
      <c r="O120" s="197">
        <f t="shared" si="13"/>
        <v>-4.509177927928022</v>
      </c>
    </row>
    <row r="121" spans="1:15" ht="62.25" customHeight="1">
      <c r="A121" s="53"/>
      <c r="B121" s="287" t="s">
        <v>318</v>
      </c>
      <c r="C121" s="288"/>
      <c r="D121" s="346"/>
      <c r="E121" s="52" t="s">
        <v>57</v>
      </c>
      <c r="F121" s="272" t="s">
        <v>238</v>
      </c>
      <c r="G121" s="209">
        <f>G116*G105/G84</f>
        <v>50.057456835799854</v>
      </c>
      <c r="H121" s="210"/>
      <c r="I121" s="37">
        <f>SUM(G121:H121)</f>
        <v>50.057456835799854</v>
      </c>
      <c r="J121" s="209">
        <f>J116*J105/J84</f>
        <v>49.91636627906976</v>
      </c>
      <c r="K121" s="34"/>
      <c r="L121" s="37">
        <f>SUM(J121:K121)</f>
        <v>49.91636627906976</v>
      </c>
      <c r="M121" s="197">
        <f>J121-G121</f>
        <v>-0.14109055673009152</v>
      </c>
      <c r="N121" s="206"/>
      <c r="O121" s="197">
        <f>SUM(M121:N121)</f>
        <v>-0.14109055673009152</v>
      </c>
    </row>
    <row r="122" spans="1:15" ht="61.5" customHeight="1">
      <c r="A122" s="53"/>
      <c r="B122" s="287" t="s">
        <v>99</v>
      </c>
      <c r="C122" s="360"/>
      <c r="D122" s="361"/>
      <c r="E122" s="52" t="s">
        <v>57</v>
      </c>
      <c r="F122" s="272" t="s">
        <v>238</v>
      </c>
      <c r="G122" s="209">
        <f>G115*G106/G87</f>
        <v>1449.623086734694</v>
      </c>
      <c r="H122" s="210"/>
      <c r="I122" s="37">
        <f t="shared" si="10"/>
        <v>1449.623086734694</v>
      </c>
      <c r="J122" s="209">
        <f>J115*J106/J87</f>
        <v>1445.537219387755</v>
      </c>
      <c r="K122" s="34"/>
      <c r="L122" s="37">
        <f t="shared" si="11"/>
        <v>1445.537219387755</v>
      </c>
      <c r="M122" s="197">
        <f t="shared" si="12"/>
        <v>-4.08586734693904</v>
      </c>
      <c r="N122" s="206"/>
      <c r="O122" s="197">
        <f t="shared" si="13"/>
        <v>-4.08586734693904</v>
      </c>
    </row>
    <row r="123" spans="1:15" ht="62.25" customHeight="1">
      <c r="A123" s="54"/>
      <c r="B123" s="287" t="s">
        <v>100</v>
      </c>
      <c r="C123" s="360"/>
      <c r="D123" s="361"/>
      <c r="E123" s="52" t="s">
        <v>57</v>
      </c>
      <c r="F123" s="272" t="s">
        <v>238</v>
      </c>
      <c r="G123" s="209">
        <f>G115*G107/G90</f>
        <v>1068.1433270676691</v>
      </c>
      <c r="H123" s="210"/>
      <c r="I123" s="37">
        <f t="shared" si="10"/>
        <v>1068.1433270676691</v>
      </c>
      <c r="J123" s="209">
        <f>J115*J107/J90</f>
        <v>1065.1326879699247</v>
      </c>
      <c r="K123" s="34"/>
      <c r="L123" s="37">
        <f t="shared" si="11"/>
        <v>1065.1326879699247</v>
      </c>
      <c r="M123" s="197">
        <f t="shared" si="12"/>
        <v>-3.010639097744388</v>
      </c>
      <c r="N123" s="206"/>
      <c r="O123" s="197">
        <f t="shared" si="13"/>
        <v>-3.010639097744388</v>
      </c>
    </row>
    <row r="124" spans="1:15" ht="61.5" customHeight="1">
      <c r="A124" s="53"/>
      <c r="B124" s="287" t="s">
        <v>103</v>
      </c>
      <c r="C124" s="360"/>
      <c r="D124" s="361"/>
      <c r="E124" s="52" t="s">
        <v>57</v>
      </c>
      <c r="F124" s="272" t="s">
        <v>238</v>
      </c>
      <c r="G124" s="209">
        <f>G115*G108/G93</f>
        <v>1522.1042410714285</v>
      </c>
      <c r="H124" s="210"/>
      <c r="I124" s="37">
        <f t="shared" si="10"/>
        <v>1522.1042410714285</v>
      </c>
      <c r="J124" s="209">
        <f>J115*J108/J93</f>
        <v>1517.814080357143</v>
      </c>
      <c r="K124" s="34"/>
      <c r="L124" s="37">
        <f t="shared" si="11"/>
        <v>1517.814080357143</v>
      </c>
      <c r="M124" s="197">
        <f t="shared" si="12"/>
        <v>-4.290160714285548</v>
      </c>
      <c r="N124" s="206"/>
      <c r="O124" s="197">
        <f t="shared" si="13"/>
        <v>-4.290160714285548</v>
      </c>
    </row>
    <row r="125" spans="1:15" ht="61.5" customHeight="1">
      <c r="A125" s="53"/>
      <c r="B125" s="287" t="s">
        <v>113</v>
      </c>
      <c r="C125" s="360"/>
      <c r="D125" s="361"/>
      <c r="E125" s="52" t="s">
        <v>57</v>
      </c>
      <c r="F125" s="272" t="s">
        <v>238</v>
      </c>
      <c r="G125" s="209">
        <f>G115*G109/G96</f>
        <v>1775.78828125</v>
      </c>
      <c r="H125" s="210"/>
      <c r="I125" s="37">
        <f t="shared" si="10"/>
        <v>1775.78828125</v>
      </c>
      <c r="J125" s="209">
        <f>J115*J109/J96</f>
        <v>1770.7830937499998</v>
      </c>
      <c r="K125" s="34"/>
      <c r="L125" s="37">
        <f t="shared" si="11"/>
        <v>1770.7830937499998</v>
      </c>
      <c r="M125" s="197">
        <f t="shared" si="12"/>
        <v>-5.005187500000147</v>
      </c>
      <c r="N125" s="206"/>
      <c r="O125" s="197">
        <f t="shared" si="13"/>
        <v>-5.005187500000147</v>
      </c>
    </row>
    <row r="126" spans="1:15" ht="36.75" customHeight="1">
      <c r="A126" s="33"/>
      <c r="B126" s="287" t="s">
        <v>107</v>
      </c>
      <c r="C126" s="360"/>
      <c r="D126" s="361"/>
      <c r="E126" s="18" t="s">
        <v>57</v>
      </c>
      <c r="F126" s="272" t="s">
        <v>239</v>
      </c>
      <c r="G126" s="209">
        <f>F37/G110</f>
        <v>13063.270114942528</v>
      </c>
      <c r="H126" s="211"/>
      <c r="I126" s="37">
        <f t="shared" si="10"/>
        <v>13063.270114942528</v>
      </c>
      <c r="J126" s="209">
        <f>I37/J110</f>
        <v>13026.450344827585</v>
      </c>
      <c r="K126" s="34"/>
      <c r="L126" s="37">
        <f t="shared" si="11"/>
        <v>13026.450344827585</v>
      </c>
      <c r="M126" s="197">
        <f t="shared" si="12"/>
        <v>-36.81977011494382</v>
      </c>
      <c r="N126" s="206"/>
      <c r="O126" s="197">
        <f t="shared" si="13"/>
        <v>-36.81977011494382</v>
      </c>
    </row>
    <row r="127" spans="1:17" ht="24.75" customHeight="1">
      <c r="A127" s="476" t="s">
        <v>240</v>
      </c>
      <c r="B127" s="477"/>
      <c r="C127" s="477"/>
      <c r="D127" s="477"/>
      <c r="E127" s="477"/>
      <c r="F127" s="477"/>
      <c r="G127" s="477"/>
      <c r="H127" s="477"/>
      <c r="I127" s="477"/>
      <c r="J127" s="477"/>
      <c r="K127" s="477"/>
      <c r="L127" s="477"/>
      <c r="M127" s="477"/>
      <c r="N127" s="477"/>
      <c r="O127" s="477"/>
      <c r="P127" s="176"/>
      <c r="Q127" s="176"/>
    </row>
    <row r="128" spans="1:17" s="73" customFormat="1" ht="17.25" customHeight="1">
      <c r="A128" s="74">
        <v>4</v>
      </c>
      <c r="B128" s="456" t="s">
        <v>144</v>
      </c>
      <c r="C128" s="324"/>
      <c r="D128" s="324"/>
      <c r="E128" s="18"/>
      <c r="F128" s="309"/>
      <c r="G128" s="309"/>
      <c r="H128" s="309"/>
      <c r="I128" s="8"/>
      <c r="J128" s="8"/>
      <c r="K128" s="8"/>
      <c r="L128" s="19"/>
      <c r="M128" s="19"/>
      <c r="N128" s="19"/>
      <c r="O128" s="19"/>
      <c r="P128" s="72"/>
      <c r="Q128" s="72"/>
    </row>
    <row r="129" spans="1:15" s="73" customFormat="1" ht="30" customHeight="1">
      <c r="A129" s="453"/>
      <c r="B129" s="441" t="s">
        <v>108</v>
      </c>
      <c r="C129" s="442"/>
      <c r="D129" s="443"/>
      <c r="E129" s="438" t="s">
        <v>76</v>
      </c>
      <c r="F129" s="471" t="s">
        <v>118</v>
      </c>
      <c r="G129" s="106">
        <f>G63/2963*100</f>
        <v>49.07188660141748</v>
      </c>
      <c r="H129" s="101"/>
      <c r="I129" s="20">
        <f aca="true" t="shared" si="14" ref="I129:I162">SUM(G129:H129)</f>
        <v>49.07188660141748</v>
      </c>
      <c r="J129" s="106">
        <f>J63/2963*100</f>
        <v>49.07188660141748</v>
      </c>
      <c r="K129" s="20"/>
      <c r="L129" s="20">
        <f aca="true" t="shared" si="15" ref="L129:L162">SUM(J129:K129)</f>
        <v>49.07188660141748</v>
      </c>
      <c r="M129" s="106">
        <f aca="true" t="shared" si="16" ref="M129:M162">J129-G129</f>
        <v>0</v>
      </c>
      <c r="N129" s="90"/>
      <c r="O129" s="20">
        <f aca="true" t="shared" si="17" ref="O129:O162">SUM(M129:N129)</f>
        <v>0</v>
      </c>
    </row>
    <row r="130" spans="1:15" s="73" customFormat="1" ht="27.75" customHeight="1">
      <c r="A130" s="454"/>
      <c r="B130" s="444"/>
      <c r="C130" s="445"/>
      <c r="D130" s="446"/>
      <c r="E130" s="439"/>
      <c r="F130" s="472"/>
      <c r="G130" s="212">
        <f>G64/1519*100</f>
        <v>39.104674127715604</v>
      </c>
      <c r="H130" s="101"/>
      <c r="I130" s="20">
        <f t="shared" si="14"/>
        <v>39.104674127715604</v>
      </c>
      <c r="J130" s="212">
        <f>J64/1519*100</f>
        <v>39.104674127715604</v>
      </c>
      <c r="K130" s="20"/>
      <c r="L130" s="20">
        <f t="shared" si="15"/>
        <v>39.104674127715604</v>
      </c>
      <c r="M130" s="106">
        <f t="shared" si="16"/>
        <v>0</v>
      </c>
      <c r="N130" s="90"/>
      <c r="O130" s="20">
        <f t="shared" si="17"/>
        <v>0</v>
      </c>
    </row>
    <row r="131" spans="1:15" s="73" customFormat="1" ht="27" customHeight="1">
      <c r="A131" s="455"/>
      <c r="B131" s="447"/>
      <c r="C131" s="320"/>
      <c r="D131" s="448"/>
      <c r="E131" s="440"/>
      <c r="F131" s="473"/>
      <c r="G131" s="212">
        <f>G65/1444*100</f>
        <v>59.556786703601105</v>
      </c>
      <c r="H131" s="101"/>
      <c r="I131" s="20">
        <f t="shared" si="14"/>
        <v>59.556786703601105</v>
      </c>
      <c r="J131" s="212">
        <f>J65/1444*100</f>
        <v>59.556786703601105</v>
      </c>
      <c r="K131" s="20"/>
      <c r="L131" s="20">
        <f t="shared" si="15"/>
        <v>59.556786703601105</v>
      </c>
      <c r="M131" s="106">
        <f t="shared" si="16"/>
        <v>0</v>
      </c>
      <c r="N131" s="90"/>
      <c r="O131" s="20">
        <f t="shared" si="17"/>
        <v>0</v>
      </c>
    </row>
    <row r="132" spans="1:15" s="73" customFormat="1" ht="28.5" customHeight="1">
      <c r="A132" s="293"/>
      <c r="B132" s="441" t="s">
        <v>94</v>
      </c>
      <c r="C132" s="442"/>
      <c r="D132" s="443"/>
      <c r="E132" s="438" t="s">
        <v>76</v>
      </c>
      <c r="F132" s="471" t="s">
        <v>118</v>
      </c>
      <c r="G132" s="106">
        <f>G69/2963*100</f>
        <v>21.768477894026326</v>
      </c>
      <c r="H132" s="101"/>
      <c r="I132" s="20">
        <f t="shared" si="14"/>
        <v>21.768477894026326</v>
      </c>
      <c r="J132" s="106">
        <f>J69/2963*100</f>
        <v>21.768477894026326</v>
      </c>
      <c r="K132" s="124"/>
      <c r="L132" s="20">
        <f t="shared" si="15"/>
        <v>21.768477894026326</v>
      </c>
      <c r="M132" s="106">
        <f t="shared" si="16"/>
        <v>0</v>
      </c>
      <c r="N132" s="90"/>
      <c r="O132" s="20">
        <f t="shared" si="17"/>
        <v>0</v>
      </c>
    </row>
    <row r="133" spans="1:15" s="73" customFormat="1" ht="27.75" customHeight="1">
      <c r="A133" s="437"/>
      <c r="B133" s="444"/>
      <c r="C133" s="445"/>
      <c r="D133" s="446"/>
      <c r="E133" s="439"/>
      <c r="F133" s="472"/>
      <c r="G133" s="106">
        <f>G70/1519*100</f>
        <v>15.536537195523369</v>
      </c>
      <c r="H133" s="101"/>
      <c r="I133" s="20">
        <f t="shared" si="14"/>
        <v>15.536537195523369</v>
      </c>
      <c r="J133" s="106">
        <f>J70/1519*100</f>
        <v>15.536537195523369</v>
      </c>
      <c r="K133" s="20"/>
      <c r="L133" s="20">
        <f t="shared" si="15"/>
        <v>15.536537195523369</v>
      </c>
      <c r="M133" s="106">
        <f t="shared" si="16"/>
        <v>0</v>
      </c>
      <c r="N133" s="90"/>
      <c r="O133" s="20">
        <f t="shared" si="17"/>
        <v>0</v>
      </c>
    </row>
    <row r="134" spans="1:15" s="73" customFormat="1" ht="28.5" customHeight="1">
      <c r="A134" s="437"/>
      <c r="B134" s="447"/>
      <c r="C134" s="320"/>
      <c r="D134" s="448"/>
      <c r="E134" s="440"/>
      <c r="F134" s="473"/>
      <c r="G134" s="106">
        <f>G71/1444*100</f>
        <v>28.32409972299169</v>
      </c>
      <c r="H134" s="101"/>
      <c r="I134" s="20">
        <f t="shared" si="14"/>
        <v>28.32409972299169</v>
      </c>
      <c r="J134" s="106">
        <f>J71/1444*100</f>
        <v>28.32409972299169</v>
      </c>
      <c r="K134" s="20"/>
      <c r="L134" s="20">
        <f t="shared" si="15"/>
        <v>28.32409972299169</v>
      </c>
      <c r="M134" s="106">
        <f t="shared" si="16"/>
        <v>0</v>
      </c>
      <c r="N134" s="90"/>
      <c r="O134" s="20">
        <f t="shared" si="17"/>
        <v>0</v>
      </c>
    </row>
    <row r="135" spans="1:15" s="73" customFormat="1" ht="28.5" customHeight="1">
      <c r="A135" s="293"/>
      <c r="B135" s="441" t="s">
        <v>95</v>
      </c>
      <c r="C135" s="442"/>
      <c r="D135" s="443"/>
      <c r="E135" s="438" t="s">
        <v>76</v>
      </c>
      <c r="F135" s="471" t="s">
        <v>118</v>
      </c>
      <c r="G135" s="106">
        <f>G72/2963*100</f>
        <v>1.5862301721228484</v>
      </c>
      <c r="H135" s="101"/>
      <c r="I135" s="20">
        <f t="shared" si="14"/>
        <v>1.5862301721228484</v>
      </c>
      <c r="J135" s="106">
        <f>J72/2963*100</f>
        <v>1.5862301721228484</v>
      </c>
      <c r="K135" s="124"/>
      <c r="L135" s="20">
        <f t="shared" si="15"/>
        <v>1.5862301721228484</v>
      </c>
      <c r="M135" s="106">
        <f t="shared" si="16"/>
        <v>0</v>
      </c>
      <c r="N135" s="90"/>
      <c r="O135" s="20">
        <f t="shared" si="17"/>
        <v>0</v>
      </c>
    </row>
    <row r="136" spans="1:15" s="73" customFormat="1" ht="26.25" customHeight="1">
      <c r="A136" s="437"/>
      <c r="B136" s="444"/>
      <c r="C136" s="445"/>
      <c r="D136" s="446"/>
      <c r="E136" s="439"/>
      <c r="F136" s="472"/>
      <c r="G136" s="106">
        <f>G73/1519*100</f>
        <v>1.316655694535879</v>
      </c>
      <c r="H136" s="101"/>
      <c r="I136" s="20">
        <f t="shared" si="14"/>
        <v>1.316655694535879</v>
      </c>
      <c r="J136" s="106">
        <f>J73/1519*100</f>
        <v>1.316655694535879</v>
      </c>
      <c r="K136" s="20"/>
      <c r="L136" s="20">
        <f t="shared" si="15"/>
        <v>1.316655694535879</v>
      </c>
      <c r="M136" s="106">
        <f t="shared" si="16"/>
        <v>0</v>
      </c>
      <c r="N136" s="90"/>
      <c r="O136" s="20">
        <f t="shared" si="17"/>
        <v>0</v>
      </c>
    </row>
    <row r="137" spans="1:15" s="73" customFormat="1" ht="29.25" customHeight="1">
      <c r="A137" s="341"/>
      <c r="B137" s="447"/>
      <c r="C137" s="320"/>
      <c r="D137" s="448"/>
      <c r="E137" s="440"/>
      <c r="F137" s="473"/>
      <c r="G137" s="106">
        <f>G74/1444*100</f>
        <v>1.8698060941828254</v>
      </c>
      <c r="H137" s="101"/>
      <c r="I137" s="20">
        <f t="shared" si="14"/>
        <v>1.8698060941828254</v>
      </c>
      <c r="J137" s="106">
        <f>J74/1444*100</f>
        <v>1.8698060941828254</v>
      </c>
      <c r="K137" s="20"/>
      <c r="L137" s="20">
        <f t="shared" si="15"/>
        <v>1.8698060941828254</v>
      </c>
      <c r="M137" s="106">
        <f t="shared" si="16"/>
        <v>0</v>
      </c>
      <c r="N137" s="90"/>
      <c r="O137" s="20">
        <f t="shared" si="17"/>
        <v>0</v>
      </c>
    </row>
    <row r="138" spans="1:15" s="73" customFormat="1" ht="28.5" customHeight="1">
      <c r="A138" s="293"/>
      <c r="B138" s="441" t="s">
        <v>96</v>
      </c>
      <c r="C138" s="442"/>
      <c r="D138" s="443"/>
      <c r="E138" s="438" t="s">
        <v>76</v>
      </c>
      <c r="F138" s="471" t="s">
        <v>118</v>
      </c>
      <c r="G138" s="106">
        <f>G75/2963*100</f>
        <v>2.80121498481269</v>
      </c>
      <c r="H138" s="101"/>
      <c r="I138" s="20">
        <f t="shared" si="14"/>
        <v>2.80121498481269</v>
      </c>
      <c r="J138" s="106">
        <f>J75/2963*100</f>
        <v>2.80121498481269</v>
      </c>
      <c r="K138" s="124"/>
      <c r="L138" s="20">
        <f t="shared" si="15"/>
        <v>2.80121498481269</v>
      </c>
      <c r="M138" s="106">
        <f t="shared" si="16"/>
        <v>0</v>
      </c>
      <c r="N138" s="90"/>
      <c r="O138" s="20">
        <f t="shared" si="17"/>
        <v>0</v>
      </c>
    </row>
    <row r="139" spans="1:15" s="73" customFormat="1" ht="25.5" customHeight="1">
      <c r="A139" s="437"/>
      <c r="B139" s="444"/>
      <c r="C139" s="445"/>
      <c r="D139" s="446"/>
      <c r="E139" s="439"/>
      <c r="F139" s="472"/>
      <c r="G139" s="106">
        <f>G76/1519*100</f>
        <v>2.699144173798552</v>
      </c>
      <c r="H139" s="101"/>
      <c r="I139" s="20">
        <f t="shared" si="14"/>
        <v>2.699144173798552</v>
      </c>
      <c r="J139" s="106">
        <f>J76/1519*100</f>
        <v>2.699144173798552</v>
      </c>
      <c r="K139" s="20"/>
      <c r="L139" s="20">
        <f t="shared" si="15"/>
        <v>2.699144173798552</v>
      </c>
      <c r="M139" s="106">
        <f t="shared" si="16"/>
        <v>0</v>
      </c>
      <c r="N139" s="90"/>
      <c r="O139" s="20">
        <f t="shared" si="17"/>
        <v>0</v>
      </c>
    </row>
    <row r="140" spans="1:15" s="73" customFormat="1" ht="30" customHeight="1">
      <c r="A140" s="341"/>
      <c r="B140" s="447"/>
      <c r="C140" s="320"/>
      <c r="D140" s="448"/>
      <c r="E140" s="440"/>
      <c r="F140" s="473"/>
      <c r="G140" s="106">
        <f>G77/1444*100</f>
        <v>2.9085872576177287</v>
      </c>
      <c r="H140" s="101"/>
      <c r="I140" s="20">
        <f t="shared" si="14"/>
        <v>2.9085872576177287</v>
      </c>
      <c r="J140" s="106">
        <f>J77/1444*100</f>
        <v>2.9085872576177287</v>
      </c>
      <c r="K140" s="20"/>
      <c r="L140" s="20">
        <f t="shared" si="15"/>
        <v>2.9085872576177287</v>
      </c>
      <c r="M140" s="106">
        <f t="shared" si="16"/>
        <v>0</v>
      </c>
      <c r="N140" s="90"/>
      <c r="O140" s="20">
        <f t="shared" si="17"/>
        <v>0</v>
      </c>
    </row>
    <row r="141" spans="1:15" s="73" customFormat="1" ht="21.75" customHeight="1">
      <c r="A141" s="293"/>
      <c r="B141" s="441" t="s">
        <v>97</v>
      </c>
      <c r="C141" s="442"/>
      <c r="D141" s="443"/>
      <c r="E141" s="438" t="s">
        <v>76</v>
      </c>
      <c r="F141" s="471" t="s">
        <v>119</v>
      </c>
      <c r="G141" s="106">
        <f>G78/2963*100</f>
        <v>5.129935875801552</v>
      </c>
      <c r="H141" s="101"/>
      <c r="I141" s="20">
        <f t="shared" si="14"/>
        <v>5.129935875801552</v>
      </c>
      <c r="J141" s="106">
        <f>J78/2963*100</f>
        <v>5.129935875801552</v>
      </c>
      <c r="K141" s="124"/>
      <c r="L141" s="20">
        <f t="shared" si="15"/>
        <v>5.129935875801552</v>
      </c>
      <c r="M141" s="106">
        <f t="shared" si="16"/>
        <v>0</v>
      </c>
      <c r="N141" s="90"/>
      <c r="O141" s="20">
        <f t="shared" si="17"/>
        <v>0</v>
      </c>
    </row>
    <row r="142" spans="1:15" s="73" customFormat="1" ht="23.25" customHeight="1">
      <c r="A142" s="437"/>
      <c r="B142" s="444"/>
      <c r="C142" s="445"/>
      <c r="D142" s="446"/>
      <c r="E142" s="439"/>
      <c r="F142" s="472"/>
      <c r="G142" s="106">
        <f>G79/1519*100</f>
        <v>6.583278472679395</v>
      </c>
      <c r="H142" s="101"/>
      <c r="I142" s="20">
        <f t="shared" si="14"/>
        <v>6.583278472679395</v>
      </c>
      <c r="J142" s="106">
        <f>J79/1519*100</f>
        <v>6.583278472679395</v>
      </c>
      <c r="K142" s="20"/>
      <c r="L142" s="20">
        <f t="shared" si="15"/>
        <v>6.583278472679395</v>
      </c>
      <c r="M142" s="106">
        <f t="shared" si="16"/>
        <v>0</v>
      </c>
      <c r="N142" s="90"/>
      <c r="O142" s="20">
        <f t="shared" si="17"/>
        <v>0</v>
      </c>
    </row>
    <row r="143" spans="1:15" s="73" customFormat="1" ht="27" customHeight="1">
      <c r="A143" s="341"/>
      <c r="B143" s="447"/>
      <c r="C143" s="320"/>
      <c r="D143" s="448"/>
      <c r="E143" s="440"/>
      <c r="F143" s="473"/>
      <c r="G143" s="106">
        <f>G80/1444*100</f>
        <v>3.6011080332409975</v>
      </c>
      <c r="H143" s="101"/>
      <c r="I143" s="20">
        <f t="shared" si="14"/>
        <v>3.6011080332409975</v>
      </c>
      <c r="J143" s="106">
        <f>J80/1444*100</f>
        <v>3.6011080332409975</v>
      </c>
      <c r="K143" s="20"/>
      <c r="L143" s="20">
        <f t="shared" si="15"/>
        <v>3.6011080332409975</v>
      </c>
      <c r="M143" s="106">
        <f t="shared" si="16"/>
        <v>0</v>
      </c>
      <c r="N143" s="90"/>
      <c r="O143" s="20">
        <f t="shared" si="17"/>
        <v>0</v>
      </c>
    </row>
    <row r="144" spans="1:15" s="73" customFormat="1" ht="22.5" customHeight="1">
      <c r="A144" s="293"/>
      <c r="B144" s="441" t="s">
        <v>98</v>
      </c>
      <c r="C144" s="442"/>
      <c r="D144" s="443"/>
      <c r="E144" s="438" t="s">
        <v>76</v>
      </c>
      <c r="F144" s="471" t="s">
        <v>119</v>
      </c>
      <c r="G144" s="106">
        <f>G81/2963*100</f>
        <v>7.492406344920688</v>
      </c>
      <c r="H144" s="101"/>
      <c r="I144" s="20">
        <f t="shared" si="14"/>
        <v>7.492406344920688</v>
      </c>
      <c r="J144" s="106">
        <f>J81/2963*100</f>
        <v>7.492406344920688</v>
      </c>
      <c r="K144" s="124"/>
      <c r="L144" s="20">
        <f t="shared" si="15"/>
        <v>7.492406344920688</v>
      </c>
      <c r="M144" s="106">
        <f t="shared" si="16"/>
        <v>0</v>
      </c>
      <c r="N144" s="90"/>
      <c r="O144" s="20">
        <f t="shared" si="17"/>
        <v>0</v>
      </c>
    </row>
    <row r="145" spans="1:15" s="73" customFormat="1" ht="21.75" customHeight="1">
      <c r="A145" s="437"/>
      <c r="B145" s="444"/>
      <c r="C145" s="445"/>
      <c r="D145" s="446"/>
      <c r="E145" s="439"/>
      <c r="F145" s="472"/>
      <c r="G145" s="106">
        <f>G82/1519*100</f>
        <v>4.279131007241607</v>
      </c>
      <c r="H145" s="101"/>
      <c r="I145" s="20">
        <f t="shared" si="14"/>
        <v>4.279131007241607</v>
      </c>
      <c r="J145" s="106">
        <f>J82/1519*100</f>
        <v>4.279131007241607</v>
      </c>
      <c r="K145" s="20"/>
      <c r="L145" s="20">
        <f t="shared" si="15"/>
        <v>4.279131007241607</v>
      </c>
      <c r="M145" s="106">
        <f t="shared" si="16"/>
        <v>0</v>
      </c>
      <c r="N145" s="90"/>
      <c r="O145" s="20">
        <f t="shared" si="17"/>
        <v>0</v>
      </c>
    </row>
    <row r="146" spans="1:15" s="73" customFormat="1" ht="27.75" customHeight="1">
      <c r="A146" s="341"/>
      <c r="B146" s="447"/>
      <c r="C146" s="320"/>
      <c r="D146" s="448"/>
      <c r="E146" s="440"/>
      <c r="F146" s="473"/>
      <c r="G146" s="106">
        <f>G83/1444*100</f>
        <v>10.87257617728532</v>
      </c>
      <c r="H146" s="101"/>
      <c r="I146" s="20">
        <f t="shared" si="14"/>
        <v>10.87257617728532</v>
      </c>
      <c r="J146" s="106">
        <f>J83/1444*100</f>
        <v>10.87257617728532</v>
      </c>
      <c r="K146" s="20"/>
      <c r="L146" s="20">
        <f t="shared" si="15"/>
        <v>10.87257617728532</v>
      </c>
      <c r="M146" s="106">
        <f t="shared" si="16"/>
        <v>0</v>
      </c>
      <c r="N146" s="90"/>
      <c r="O146" s="20">
        <f t="shared" si="17"/>
        <v>0</v>
      </c>
    </row>
    <row r="147" spans="1:15" s="73" customFormat="1" ht="22.5" customHeight="1">
      <c r="A147" s="293"/>
      <c r="B147" s="428" t="s">
        <v>318</v>
      </c>
      <c r="C147" s="429"/>
      <c r="D147" s="430"/>
      <c r="E147" s="438" t="s">
        <v>76</v>
      </c>
      <c r="F147" s="471" t="s">
        <v>119</v>
      </c>
      <c r="G147" s="106">
        <f>G84/2963*100</f>
        <v>1.1137360782990213</v>
      </c>
      <c r="H147" s="101"/>
      <c r="I147" s="20">
        <f>SUM(G147:H147)</f>
        <v>1.1137360782990213</v>
      </c>
      <c r="J147" s="106">
        <f>J84/2963*100</f>
        <v>1.1137360782990213</v>
      </c>
      <c r="K147" s="20"/>
      <c r="L147" s="20">
        <f>SUM(J147:K147)</f>
        <v>1.1137360782990213</v>
      </c>
      <c r="M147" s="106">
        <f>J147-G147</f>
        <v>0</v>
      </c>
      <c r="N147" s="90"/>
      <c r="O147" s="20">
        <f>SUM(M147:N147)</f>
        <v>0</v>
      </c>
    </row>
    <row r="148" spans="1:15" s="73" customFormat="1" ht="27" customHeight="1">
      <c r="A148" s="437"/>
      <c r="B148" s="431"/>
      <c r="C148" s="432"/>
      <c r="D148" s="433"/>
      <c r="E148" s="439"/>
      <c r="F148" s="472"/>
      <c r="G148" s="106">
        <f>G85/1519*100</f>
        <v>1.053324555628703</v>
      </c>
      <c r="H148" s="101"/>
      <c r="I148" s="20">
        <f>SUM(G148:H148)</f>
        <v>1.053324555628703</v>
      </c>
      <c r="J148" s="106">
        <f>J85/1519*100</f>
        <v>1.053324555628703</v>
      </c>
      <c r="K148" s="20"/>
      <c r="L148" s="20">
        <f>SUM(J148:K148)</f>
        <v>1.053324555628703</v>
      </c>
      <c r="M148" s="106">
        <f>J148-G148</f>
        <v>0</v>
      </c>
      <c r="N148" s="90"/>
      <c r="O148" s="20">
        <f>SUM(M148:N148)</f>
        <v>0</v>
      </c>
    </row>
    <row r="149" spans="1:15" s="73" customFormat="1" ht="24" customHeight="1">
      <c r="A149" s="341"/>
      <c r="B149" s="434"/>
      <c r="C149" s="435"/>
      <c r="D149" s="436"/>
      <c r="E149" s="440"/>
      <c r="F149" s="473"/>
      <c r="G149" s="106">
        <f>G86/1444*100</f>
        <v>1.1772853185595569</v>
      </c>
      <c r="H149" s="101"/>
      <c r="I149" s="20">
        <f>SUM(G149:H149)</f>
        <v>1.1772853185595569</v>
      </c>
      <c r="J149" s="106">
        <f>J86/1444*100</f>
        <v>1.1772853185595569</v>
      </c>
      <c r="K149" s="20"/>
      <c r="L149" s="20">
        <f>SUM(J149:K149)</f>
        <v>1.1772853185595569</v>
      </c>
      <c r="M149" s="106">
        <f>J149-G149</f>
        <v>0</v>
      </c>
      <c r="N149" s="90"/>
      <c r="O149" s="20">
        <f>SUM(M149:N149)</f>
        <v>0</v>
      </c>
    </row>
    <row r="150" spans="1:15" s="73" customFormat="1" ht="27" customHeight="1">
      <c r="A150" s="293"/>
      <c r="B150" s="441" t="s">
        <v>109</v>
      </c>
      <c r="C150" s="442"/>
      <c r="D150" s="443"/>
      <c r="E150" s="438" t="s">
        <v>76</v>
      </c>
      <c r="F150" s="471" t="s">
        <v>119</v>
      </c>
      <c r="G150" s="106">
        <f>G87/2963*100</f>
        <v>1.6537293283833951</v>
      </c>
      <c r="H150" s="101"/>
      <c r="I150" s="20">
        <f t="shared" si="14"/>
        <v>1.6537293283833951</v>
      </c>
      <c r="J150" s="106">
        <f>J87/2963*100</f>
        <v>1.6537293283833951</v>
      </c>
      <c r="K150" s="124"/>
      <c r="L150" s="20">
        <f t="shared" si="15"/>
        <v>1.6537293283833951</v>
      </c>
      <c r="M150" s="106">
        <f t="shared" si="16"/>
        <v>0</v>
      </c>
      <c r="N150" s="90"/>
      <c r="O150" s="20">
        <f t="shared" si="17"/>
        <v>0</v>
      </c>
    </row>
    <row r="151" spans="1:15" s="73" customFormat="1" ht="22.5" customHeight="1">
      <c r="A151" s="437"/>
      <c r="B151" s="444"/>
      <c r="C151" s="445"/>
      <c r="D151" s="446"/>
      <c r="E151" s="450"/>
      <c r="F151" s="472"/>
      <c r="G151" s="106">
        <f>G88/1519*100</f>
        <v>1.7774851876234363</v>
      </c>
      <c r="H151" s="101"/>
      <c r="I151" s="20">
        <f t="shared" si="14"/>
        <v>1.7774851876234363</v>
      </c>
      <c r="J151" s="106">
        <f>J88/1519*100</f>
        <v>1.7774851876234363</v>
      </c>
      <c r="K151" s="20"/>
      <c r="L151" s="20">
        <f t="shared" si="15"/>
        <v>1.7774851876234363</v>
      </c>
      <c r="M151" s="106">
        <f t="shared" si="16"/>
        <v>0</v>
      </c>
      <c r="N151" s="90"/>
      <c r="O151" s="20">
        <f t="shared" si="17"/>
        <v>0</v>
      </c>
    </row>
    <row r="152" spans="1:15" s="73" customFormat="1" ht="23.25" customHeight="1">
      <c r="A152" s="341"/>
      <c r="B152" s="447"/>
      <c r="C152" s="320"/>
      <c r="D152" s="448"/>
      <c r="E152" s="451"/>
      <c r="F152" s="473"/>
      <c r="G152" s="106">
        <f>G89/1444*100</f>
        <v>1.5235457063711912</v>
      </c>
      <c r="H152" s="101"/>
      <c r="I152" s="20">
        <f t="shared" si="14"/>
        <v>1.5235457063711912</v>
      </c>
      <c r="J152" s="106">
        <f>J89/1444*100</f>
        <v>1.5235457063711912</v>
      </c>
      <c r="K152" s="20"/>
      <c r="L152" s="20">
        <f t="shared" si="15"/>
        <v>1.5235457063711912</v>
      </c>
      <c r="M152" s="106">
        <f t="shared" si="16"/>
        <v>0</v>
      </c>
      <c r="N152" s="90"/>
      <c r="O152" s="20">
        <f t="shared" si="17"/>
        <v>0</v>
      </c>
    </row>
    <row r="153" spans="1:15" s="73" customFormat="1" ht="24.75" customHeight="1">
      <c r="A153" s="293"/>
      <c r="B153" s="441" t="s">
        <v>100</v>
      </c>
      <c r="C153" s="442"/>
      <c r="D153" s="443"/>
      <c r="E153" s="438" t="s">
        <v>76</v>
      </c>
      <c r="F153" s="471" t="s">
        <v>119</v>
      </c>
      <c r="G153" s="106">
        <f>G90/2963*100</f>
        <v>4.488693891326358</v>
      </c>
      <c r="H153" s="101"/>
      <c r="I153" s="20">
        <f t="shared" si="14"/>
        <v>4.488693891326358</v>
      </c>
      <c r="J153" s="106">
        <f>J90/2963*100</f>
        <v>4.488693891326358</v>
      </c>
      <c r="K153" s="124"/>
      <c r="L153" s="20">
        <f t="shared" si="15"/>
        <v>4.488693891326358</v>
      </c>
      <c r="M153" s="106">
        <f t="shared" si="16"/>
        <v>0</v>
      </c>
      <c r="N153" s="90"/>
      <c r="O153" s="20">
        <f t="shared" si="17"/>
        <v>0</v>
      </c>
    </row>
    <row r="154" spans="1:15" s="73" customFormat="1" ht="21.75" customHeight="1">
      <c r="A154" s="437"/>
      <c r="B154" s="444"/>
      <c r="C154" s="445"/>
      <c r="D154" s="446"/>
      <c r="E154" s="450"/>
      <c r="F154" s="472"/>
      <c r="G154" s="106">
        <f>G91/1519*100</f>
        <v>3.818301514154049</v>
      </c>
      <c r="H154" s="101"/>
      <c r="I154" s="20">
        <f t="shared" si="14"/>
        <v>3.818301514154049</v>
      </c>
      <c r="J154" s="106">
        <f>J91/1519*100</f>
        <v>3.818301514154049</v>
      </c>
      <c r="K154" s="20"/>
      <c r="L154" s="20">
        <f t="shared" si="15"/>
        <v>3.818301514154049</v>
      </c>
      <c r="M154" s="106">
        <f t="shared" si="16"/>
        <v>0</v>
      </c>
      <c r="N154" s="90"/>
      <c r="O154" s="20">
        <f t="shared" si="17"/>
        <v>0</v>
      </c>
    </row>
    <row r="155" spans="1:15" s="73" customFormat="1" ht="26.25" customHeight="1">
      <c r="A155" s="341"/>
      <c r="B155" s="447"/>
      <c r="C155" s="320"/>
      <c r="D155" s="448"/>
      <c r="E155" s="451"/>
      <c r="F155" s="473"/>
      <c r="G155" s="106">
        <f>G92/1444*100</f>
        <v>5.193905817174515</v>
      </c>
      <c r="H155" s="101"/>
      <c r="I155" s="20">
        <f t="shared" si="14"/>
        <v>5.193905817174515</v>
      </c>
      <c r="J155" s="106">
        <f>J92/1444*100</f>
        <v>5.193905817174515</v>
      </c>
      <c r="K155" s="20"/>
      <c r="L155" s="20">
        <f t="shared" si="15"/>
        <v>5.193905817174515</v>
      </c>
      <c r="M155" s="106">
        <f t="shared" si="16"/>
        <v>0</v>
      </c>
      <c r="N155" s="90"/>
      <c r="O155" s="20">
        <f t="shared" si="17"/>
        <v>0</v>
      </c>
    </row>
    <row r="156" spans="1:15" s="73" customFormat="1" ht="26.25" customHeight="1">
      <c r="A156" s="293"/>
      <c r="B156" s="441" t="s">
        <v>101</v>
      </c>
      <c r="C156" s="442"/>
      <c r="D156" s="443"/>
      <c r="E156" s="438" t="s">
        <v>76</v>
      </c>
      <c r="F156" s="471" t="s">
        <v>119</v>
      </c>
      <c r="G156" s="106">
        <f>G93/2963*100</f>
        <v>2.362470469119136</v>
      </c>
      <c r="H156" s="101"/>
      <c r="I156" s="20">
        <f t="shared" si="14"/>
        <v>2.362470469119136</v>
      </c>
      <c r="J156" s="106">
        <f>J93/2963*100</f>
        <v>2.362470469119136</v>
      </c>
      <c r="K156" s="124"/>
      <c r="L156" s="20">
        <f t="shared" si="15"/>
        <v>2.362470469119136</v>
      </c>
      <c r="M156" s="106">
        <f t="shared" si="16"/>
        <v>0</v>
      </c>
      <c r="N156" s="90"/>
      <c r="O156" s="20">
        <f t="shared" si="17"/>
        <v>0</v>
      </c>
    </row>
    <row r="157" spans="1:15" s="73" customFormat="1" ht="21.75" customHeight="1">
      <c r="A157" s="437"/>
      <c r="B157" s="444"/>
      <c r="C157" s="445"/>
      <c r="D157" s="446"/>
      <c r="E157" s="439"/>
      <c r="F157" s="472"/>
      <c r="G157" s="106">
        <f>G94/1519*100</f>
        <v>1.7774851876234363</v>
      </c>
      <c r="H157" s="101"/>
      <c r="I157" s="20">
        <f t="shared" si="14"/>
        <v>1.7774851876234363</v>
      </c>
      <c r="J157" s="106">
        <f>J94/1519*100</f>
        <v>1.7774851876234363</v>
      </c>
      <c r="K157" s="20"/>
      <c r="L157" s="20">
        <f t="shared" si="15"/>
        <v>1.7774851876234363</v>
      </c>
      <c r="M157" s="106">
        <f t="shared" si="16"/>
        <v>0</v>
      </c>
      <c r="N157" s="90"/>
      <c r="O157" s="20">
        <f t="shared" si="17"/>
        <v>0</v>
      </c>
    </row>
    <row r="158" spans="1:15" s="73" customFormat="1" ht="26.25" customHeight="1">
      <c r="A158" s="341"/>
      <c r="B158" s="447"/>
      <c r="C158" s="320"/>
      <c r="D158" s="448"/>
      <c r="E158" s="440"/>
      <c r="F158" s="473"/>
      <c r="G158" s="106">
        <f>G95/1444*100</f>
        <v>2.9778393351800556</v>
      </c>
      <c r="H158" s="101"/>
      <c r="I158" s="20">
        <f t="shared" si="14"/>
        <v>2.9778393351800556</v>
      </c>
      <c r="J158" s="106">
        <f>J95/1444*100</f>
        <v>2.9778393351800556</v>
      </c>
      <c r="K158" s="20"/>
      <c r="L158" s="20">
        <f t="shared" si="15"/>
        <v>2.9778393351800556</v>
      </c>
      <c r="M158" s="106">
        <f t="shared" si="16"/>
        <v>0</v>
      </c>
      <c r="N158" s="90"/>
      <c r="O158" s="20">
        <f t="shared" si="17"/>
        <v>0</v>
      </c>
    </row>
    <row r="159" spans="1:15" s="73" customFormat="1" ht="21.75" customHeight="1">
      <c r="A159" s="293"/>
      <c r="B159" s="441" t="s">
        <v>113</v>
      </c>
      <c r="C159" s="442"/>
      <c r="D159" s="443"/>
      <c r="E159" s="438" t="s">
        <v>76</v>
      </c>
      <c r="F159" s="471" t="s">
        <v>119</v>
      </c>
      <c r="G159" s="106">
        <f>G96/2963*100</f>
        <v>0.6749915626054674</v>
      </c>
      <c r="H159" s="101"/>
      <c r="I159" s="20">
        <f t="shared" si="14"/>
        <v>0.6749915626054674</v>
      </c>
      <c r="J159" s="106">
        <f>J96/2963*100</f>
        <v>0.6749915626054674</v>
      </c>
      <c r="K159" s="124"/>
      <c r="L159" s="20">
        <f t="shared" si="15"/>
        <v>0.6749915626054674</v>
      </c>
      <c r="M159" s="106">
        <f t="shared" si="16"/>
        <v>0</v>
      </c>
      <c r="N159" s="90"/>
      <c r="O159" s="20">
        <f t="shared" si="17"/>
        <v>0</v>
      </c>
    </row>
    <row r="160" spans="1:15" s="73" customFormat="1" ht="21" customHeight="1">
      <c r="A160" s="437"/>
      <c r="B160" s="444"/>
      <c r="C160" s="445"/>
      <c r="D160" s="446"/>
      <c r="E160" s="439"/>
      <c r="F160" s="472"/>
      <c r="G160" s="106">
        <f>G97/1519*100</f>
        <v>0.26333113890717574</v>
      </c>
      <c r="H160" s="101"/>
      <c r="I160" s="20">
        <f t="shared" si="14"/>
        <v>0.26333113890717574</v>
      </c>
      <c r="J160" s="106">
        <f>J97/1519*100</f>
        <v>0.26333113890717574</v>
      </c>
      <c r="K160" s="20"/>
      <c r="L160" s="20">
        <f t="shared" si="15"/>
        <v>0.26333113890717574</v>
      </c>
      <c r="M160" s="106">
        <f t="shared" si="16"/>
        <v>0</v>
      </c>
      <c r="N160" s="90"/>
      <c r="O160" s="20">
        <f t="shared" si="17"/>
        <v>0</v>
      </c>
    </row>
    <row r="161" spans="1:15" s="73" customFormat="1" ht="27.75" customHeight="1">
      <c r="A161" s="341"/>
      <c r="B161" s="447"/>
      <c r="C161" s="320"/>
      <c r="D161" s="448"/>
      <c r="E161" s="440"/>
      <c r="F161" s="473"/>
      <c r="G161" s="106">
        <f>G98/1444*100</f>
        <v>1.10803324099723</v>
      </c>
      <c r="H161" s="101"/>
      <c r="I161" s="20">
        <f t="shared" si="14"/>
        <v>1.10803324099723</v>
      </c>
      <c r="J161" s="106">
        <f>J98/1444*100</f>
        <v>1.10803324099723</v>
      </c>
      <c r="K161" s="20"/>
      <c r="L161" s="20">
        <f t="shared" si="15"/>
        <v>1.10803324099723</v>
      </c>
      <c r="M161" s="106">
        <f t="shared" si="16"/>
        <v>0</v>
      </c>
      <c r="N161" s="90"/>
      <c r="O161" s="20">
        <f t="shared" si="17"/>
        <v>0</v>
      </c>
    </row>
    <row r="162" spans="1:15" ht="61.5" customHeight="1">
      <c r="A162" s="33"/>
      <c r="B162" s="287" t="s">
        <v>110</v>
      </c>
      <c r="C162" s="360"/>
      <c r="D162" s="361"/>
      <c r="E162" s="18" t="s">
        <v>76</v>
      </c>
      <c r="F162" s="280" t="s">
        <v>111</v>
      </c>
      <c r="G162" s="20">
        <f>106/G63*100</f>
        <v>7.290233837689134</v>
      </c>
      <c r="H162" s="97"/>
      <c r="I162" s="20">
        <f t="shared" si="14"/>
        <v>7.290233837689134</v>
      </c>
      <c r="J162" s="20">
        <f>106/J63*100</f>
        <v>7.290233837689134</v>
      </c>
      <c r="K162" s="20"/>
      <c r="L162" s="20">
        <f t="shared" si="15"/>
        <v>7.290233837689134</v>
      </c>
      <c r="M162" s="106">
        <f t="shared" si="16"/>
        <v>0</v>
      </c>
      <c r="N162" s="98"/>
      <c r="O162" s="20">
        <f t="shared" si="17"/>
        <v>0</v>
      </c>
    </row>
    <row r="163" spans="1:17" ht="30.75" customHeight="1">
      <c r="A163" s="287" t="s">
        <v>244</v>
      </c>
      <c r="B163" s="288"/>
      <c r="C163" s="288"/>
      <c r="D163" s="288"/>
      <c r="E163" s="288"/>
      <c r="F163" s="288"/>
      <c r="G163" s="288"/>
      <c r="H163" s="288"/>
      <c r="I163" s="288"/>
      <c r="J163" s="288"/>
      <c r="K163" s="288"/>
      <c r="L163" s="288"/>
      <c r="M163" s="288"/>
      <c r="N163" s="288"/>
      <c r="O163" s="288"/>
      <c r="P163" s="72"/>
      <c r="Q163" s="72"/>
    </row>
    <row r="164" spans="1:17" ht="28.5" customHeight="1">
      <c r="A164" s="350" t="s">
        <v>243</v>
      </c>
      <c r="B164" s="351"/>
      <c r="C164" s="351"/>
      <c r="D164" s="351"/>
      <c r="E164" s="351"/>
      <c r="F164" s="351"/>
      <c r="G164" s="351"/>
      <c r="H164" s="351"/>
      <c r="I164" s="351"/>
      <c r="J164" s="351"/>
      <c r="K164" s="351"/>
      <c r="L164" s="351"/>
      <c r="M164" s="351"/>
      <c r="N164" s="351"/>
      <c r="O164" s="351"/>
      <c r="P164" s="152"/>
      <c r="Q164" s="152"/>
    </row>
    <row r="165" spans="1:17" ht="12" customHeight="1">
      <c r="A165" s="136"/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52"/>
      <c r="Q165" s="152"/>
    </row>
    <row r="166" spans="1:17" ht="13.5" customHeight="1">
      <c r="A166" s="178" t="s">
        <v>224</v>
      </c>
      <c r="B166" s="349" t="s">
        <v>225</v>
      </c>
      <c r="C166" s="349"/>
      <c r="D166" s="349"/>
      <c r="E166" s="349"/>
      <c r="F166" s="349"/>
      <c r="G166" s="349"/>
      <c r="H166" s="349"/>
      <c r="I166" s="349"/>
      <c r="J166" s="349"/>
      <c r="K166" s="349"/>
      <c r="L166" s="349"/>
      <c r="M166" s="349"/>
      <c r="N166" s="349"/>
      <c r="O166" s="136"/>
      <c r="P166" s="152"/>
      <c r="Q166" s="152"/>
    </row>
    <row r="167" spans="1:17" ht="15.75" customHeight="1">
      <c r="A167" s="349" t="s">
        <v>293</v>
      </c>
      <c r="B167" s="349"/>
      <c r="C167" s="349"/>
      <c r="D167" s="349"/>
      <c r="E167" s="349"/>
      <c r="F167" s="349"/>
      <c r="G167" s="349"/>
      <c r="H167" s="349"/>
      <c r="I167" s="349"/>
      <c r="J167" s="349"/>
      <c r="K167" s="349"/>
      <c r="L167" s="349"/>
      <c r="M167" s="349"/>
      <c r="N167" s="349"/>
      <c r="O167" s="136"/>
      <c r="P167" s="152"/>
      <c r="Q167" s="152"/>
    </row>
    <row r="168" spans="1:17" ht="11.25" customHeight="1">
      <c r="A168" s="218"/>
      <c r="B168" s="218"/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136"/>
      <c r="P168" s="152"/>
      <c r="Q168" s="152"/>
    </row>
    <row r="169" spans="1:17" ht="12" customHeight="1">
      <c r="A169" s="218"/>
      <c r="B169" s="218"/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136"/>
      <c r="P169" s="152"/>
      <c r="Q169" s="152"/>
    </row>
    <row r="170" spans="1:1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 customHeight="1">
      <c r="A171" s="282" t="s">
        <v>317</v>
      </c>
      <c r="B171" s="282"/>
      <c r="C171" s="282"/>
      <c r="D171" s="282"/>
      <c r="E171" s="282"/>
      <c r="F171" s="282"/>
      <c r="G171" s="3"/>
      <c r="H171" s="3"/>
      <c r="I171" s="3"/>
      <c r="J171" s="3"/>
      <c r="K171" s="3"/>
      <c r="L171" s="3"/>
      <c r="M171" s="3"/>
      <c r="N171" s="3"/>
    </row>
    <row r="172" spans="1:16" ht="15.75">
      <c r="A172" s="282"/>
      <c r="B172" s="282"/>
      <c r="C172" s="282"/>
      <c r="D172" s="282"/>
      <c r="E172" s="282"/>
      <c r="F172" s="282"/>
      <c r="G172" s="3"/>
      <c r="H172" s="3"/>
      <c r="I172" s="3"/>
      <c r="J172" s="14"/>
      <c r="K172" s="14"/>
      <c r="L172" s="289" t="s">
        <v>241</v>
      </c>
      <c r="M172" s="289"/>
      <c r="N172" s="289"/>
      <c r="O172" s="3"/>
      <c r="P172" s="3"/>
    </row>
    <row r="173" spans="1:16" ht="12.75">
      <c r="A173" s="3" t="s">
        <v>20</v>
      </c>
      <c r="B173" s="3" t="s">
        <v>23</v>
      </c>
      <c r="C173" s="3"/>
      <c r="D173" s="3"/>
      <c r="E173" s="3"/>
      <c r="F173" s="3"/>
      <c r="G173" s="3"/>
      <c r="H173" s="3"/>
      <c r="I173" s="3"/>
      <c r="J173" s="308" t="s">
        <v>22</v>
      </c>
      <c r="K173" s="308"/>
      <c r="L173" s="308" t="s">
        <v>21</v>
      </c>
      <c r="M173" s="308"/>
      <c r="N173" s="308"/>
      <c r="O173" s="3"/>
      <c r="P173" s="3"/>
    </row>
    <row r="174" spans="1:14" ht="15">
      <c r="A174" s="15"/>
      <c r="B174" s="15"/>
      <c r="C174" s="15"/>
      <c r="D174" s="15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 customHeight="1">
      <c r="A175" s="282" t="s">
        <v>319</v>
      </c>
      <c r="B175" s="282"/>
      <c r="C175" s="282"/>
      <c r="D175" s="282"/>
      <c r="E175" s="282"/>
      <c r="F175" s="282"/>
      <c r="G175" s="3"/>
      <c r="H175" s="3"/>
      <c r="I175" s="3"/>
      <c r="J175" s="3"/>
      <c r="K175" s="3"/>
      <c r="L175" s="3"/>
      <c r="M175" s="3"/>
      <c r="N175" s="3"/>
    </row>
    <row r="176" spans="1:14" ht="19.5" customHeight="1">
      <c r="A176" s="282"/>
      <c r="B176" s="282"/>
      <c r="C176" s="282"/>
      <c r="D176" s="282"/>
      <c r="E176" s="282"/>
      <c r="F176" s="282"/>
      <c r="G176" s="3"/>
      <c r="H176" s="3"/>
      <c r="I176" s="3"/>
      <c r="J176" s="14"/>
      <c r="K176" s="14"/>
      <c r="L176" s="289" t="s">
        <v>223</v>
      </c>
      <c r="M176" s="289"/>
      <c r="N176" s="289"/>
    </row>
    <row r="177" spans="1:16" ht="12.75">
      <c r="A177" s="12" t="s">
        <v>123</v>
      </c>
      <c r="B177" s="12"/>
      <c r="C177" s="12"/>
      <c r="D177" s="12"/>
      <c r="E177" s="12"/>
      <c r="F177" s="12"/>
      <c r="G177" s="12"/>
      <c r="H177" s="12"/>
      <c r="I177" s="12"/>
      <c r="J177" s="308" t="s">
        <v>22</v>
      </c>
      <c r="K177" s="308"/>
      <c r="L177" s="308" t="s">
        <v>21</v>
      </c>
      <c r="M177" s="308"/>
      <c r="N177" s="308"/>
      <c r="O177" s="3"/>
      <c r="P177" s="3"/>
    </row>
    <row r="178" spans="1:1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</sheetData>
  <sheetProtection/>
  <mergeCells count="185">
    <mergeCell ref="B40:M40"/>
    <mergeCell ref="F135:F137"/>
    <mergeCell ref="N44:O44"/>
    <mergeCell ref="N45:O45"/>
    <mergeCell ref="N34:O34"/>
    <mergeCell ref="N35:O35"/>
    <mergeCell ref="A61:O61"/>
    <mergeCell ref="N46:O46"/>
    <mergeCell ref="A38:N38"/>
    <mergeCell ref="B45:E45"/>
    <mergeCell ref="A42:A43"/>
    <mergeCell ref="N33:O33"/>
    <mergeCell ref="B166:N166"/>
    <mergeCell ref="A167:N167"/>
    <mergeCell ref="N36:O36"/>
    <mergeCell ref="N37:O37"/>
    <mergeCell ref="L42:O42"/>
    <mergeCell ref="N43:O43"/>
    <mergeCell ref="A112:O112"/>
    <mergeCell ref="F129:F131"/>
    <mergeCell ref="F132:F134"/>
    <mergeCell ref="A87:A89"/>
    <mergeCell ref="F96:F98"/>
    <mergeCell ref="F93:F95"/>
    <mergeCell ref="F90:F92"/>
    <mergeCell ref="A93:A95"/>
    <mergeCell ref="B20:O20"/>
    <mergeCell ref="B21:O21"/>
    <mergeCell ref="B27:O27"/>
    <mergeCell ref="B28:O28"/>
    <mergeCell ref="L32:O32"/>
    <mergeCell ref="A90:A92"/>
    <mergeCell ref="A81:A83"/>
    <mergeCell ref="F78:F80"/>
    <mergeCell ref="B150:D152"/>
    <mergeCell ref="B153:D155"/>
    <mergeCell ref="F144:F146"/>
    <mergeCell ref="F150:F152"/>
    <mergeCell ref="F153:F155"/>
    <mergeCell ref="A144:A146"/>
    <mergeCell ref="F138:F140"/>
    <mergeCell ref="F147:F149"/>
    <mergeCell ref="A96:A98"/>
    <mergeCell ref="L31:M31"/>
    <mergeCell ref="A32:A33"/>
    <mergeCell ref="B32:E33"/>
    <mergeCell ref="F32:H32"/>
    <mergeCell ref="I32:K32"/>
    <mergeCell ref="B34:E34"/>
    <mergeCell ref="B90:D92"/>
    <mergeCell ref="B93:D95"/>
    <mergeCell ref="B114:D114"/>
    <mergeCell ref="B115:D115"/>
    <mergeCell ref="A164:O164"/>
    <mergeCell ref="B35:E35"/>
    <mergeCell ref="F141:F143"/>
    <mergeCell ref="B36:E36"/>
    <mergeCell ref="B37:E37"/>
    <mergeCell ref="A75:A77"/>
    <mergeCell ref="A66:A68"/>
    <mergeCell ref="M50:O50"/>
    <mergeCell ref="L177:N177"/>
    <mergeCell ref="L172:N172"/>
    <mergeCell ref="J173:K173"/>
    <mergeCell ref="L176:N176"/>
    <mergeCell ref="J177:K177"/>
    <mergeCell ref="B30:N30"/>
    <mergeCell ref="B135:D137"/>
    <mergeCell ref="B138:D140"/>
    <mergeCell ref="L173:N173"/>
    <mergeCell ref="B144:D146"/>
    <mergeCell ref="F159:F161"/>
    <mergeCell ref="A163:O163"/>
    <mergeCell ref="B116:D116"/>
    <mergeCell ref="B117:D117"/>
    <mergeCell ref="B118:D118"/>
    <mergeCell ref="A132:A134"/>
    <mergeCell ref="B124:D124"/>
    <mergeCell ref="B125:D125"/>
    <mergeCell ref="F156:F158"/>
    <mergeCell ref="A135:A137"/>
    <mergeCell ref="B111:D111"/>
    <mergeCell ref="B107:D107"/>
    <mergeCell ref="B108:D108"/>
    <mergeCell ref="B109:D109"/>
    <mergeCell ref="B99:D99"/>
    <mergeCell ref="B101:D101"/>
    <mergeCell ref="B110:D110"/>
    <mergeCell ref="B78:D80"/>
    <mergeCell ref="B81:D83"/>
    <mergeCell ref="B44:E44"/>
    <mergeCell ref="A63:A65"/>
    <mergeCell ref="A69:A71"/>
    <mergeCell ref="F69:F71"/>
    <mergeCell ref="B58:D58"/>
    <mergeCell ref="A50:A51"/>
    <mergeCell ref="A78:A80"/>
    <mergeCell ref="F81:F83"/>
    <mergeCell ref="L1:M1"/>
    <mergeCell ref="A6:N6"/>
    <mergeCell ref="A7:N7"/>
    <mergeCell ref="D10:L10"/>
    <mergeCell ref="D13:L13"/>
    <mergeCell ref="B18:M18"/>
    <mergeCell ref="D16:L16"/>
    <mergeCell ref="B42:E43"/>
    <mergeCell ref="B75:D77"/>
    <mergeCell ref="F50:F51"/>
    <mergeCell ref="A46:E46"/>
    <mergeCell ref="B48:M48"/>
    <mergeCell ref="A72:A74"/>
    <mergeCell ref="F63:F65"/>
    <mergeCell ref="F66:F68"/>
    <mergeCell ref="F75:F77"/>
    <mergeCell ref="F72:F74"/>
    <mergeCell ref="B113:D113"/>
    <mergeCell ref="B102:D102"/>
    <mergeCell ref="B87:D89"/>
    <mergeCell ref="D15:N15"/>
    <mergeCell ref="B103:D103"/>
    <mergeCell ref="B106:D106"/>
    <mergeCell ref="B104:D104"/>
    <mergeCell ref="I42:K42"/>
    <mergeCell ref="B100:D100"/>
    <mergeCell ref="F42:H42"/>
    <mergeCell ref="G50:I50"/>
    <mergeCell ref="J50:L50"/>
    <mergeCell ref="B59:D59"/>
    <mergeCell ref="B162:D162"/>
    <mergeCell ref="B60:D60"/>
    <mergeCell ref="B62:D62"/>
    <mergeCell ref="B63:D65"/>
    <mergeCell ref="B66:D68"/>
    <mergeCell ref="B69:D71"/>
    <mergeCell ref="F128:H128"/>
    <mergeCell ref="A150:A152"/>
    <mergeCell ref="B120:D120"/>
    <mergeCell ref="B126:D126"/>
    <mergeCell ref="B141:D143"/>
    <mergeCell ref="B129:D131"/>
    <mergeCell ref="B132:D134"/>
    <mergeCell ref="A141:A143"/>
    <mergeCell ref="A127:O127"/>
    <mergeCell ref="B122:D122"/>
    <mergeCell ref="B123:D123"/>
    <mergeCell ref="E135:E137"/>
    <mergeCell ref="F87:F89"/>
    <mergeCell ref="E50:E51"/>
    <mergeCell ref="B50:D51"/>
    <mergeCell ref="B119:D119"/>
    <mergeCell ref="A159:A161"/>
    <mergeCell ref="A156:A158"/>
    <mergeCell ref="E129:E131"/>
    <mergeCell ref="A129:A131"/>
    <mergeCell ref="E144:E146"/>
    <mergeCell ref="B159:D161"/>
    <mergeCell ref="E156:E158"/>
    <mergeCell ref="E159:E161"/>
    <mergeCell ref="E138:E140"/>
    <mergeCell ref="E141:E143"/>
    <mergeCell ref="A138:A140"/>
    <mergeCell ref="A153:A155"/>
    <mergeCell ref="E153:E155"/>
    <mergeCell ref="E147:E149"/>
    <mergeCell ref="E150:E152"/>
    <mergeCell ref="B156:D158"/>
    <mergeCell ref="B96:D98"/>
    <mergeCell ref="B72:D74"/>
    <mergeCell ref="B53:D53"/>
    <mergeCell ref="B54:D54"/>
    <mergeCell ref="B52:D52"/>
    <mergeCell ref="B55:D55"/>
    <mergeCell ref="B56:D56"/>
    <mergeCell ref="B57:D57"/>
    <mergeCell ref="B128:D128"/>
    <mergeCell ref="A175:F176"/>
    <mergeCell ref="A171:F172"/>
    <mergeCell ref="B84:D86"/>
    <mergeCell ref="A84:A86"/>
    <mergeCell ref="F84:F86"/>
    <mergeCell ref="B105:D105"/>
    <mergeCell ref="B121:D121"/>
    <mergeCell ref="B147:D149"/>
    <mergeCell ref="A147:A149"/>
    <mergeCell ref="E132:E134"/>
  </mergeCells>
  <printOptions horizontalCentered="1"/>
  <pageMargins left="0.1968503937007874" right="0.1968503937007874" top="0.5905511811023623" bottom="0.3937007874015748" header="0.5118110236220472" footer="0.1968503937007874"/>
  <pageSetup fitToHeight="3" horizontalDpi="600" verticalDpi="600" orientation="landscape" paperSize="9" scale="8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S93"/>
  <sheetViews>
    <sheetView zoomScalePageLayoutView="0" workbookViewId="0" topLeftCell="A66">
      <selection activeCell="I76" sqref="I76"/>
    </sheetView>
  </sheetViews>
  <sheetFormatPr defaultColWidth="9.140625" defaultRowHeight="12.75"/>
  <cols>
    <col min="1" max="1" width="4.28125" style="0" customWidth="1"/>
    <col min="2" max="2" width="8.8515625" style="0" customWidth="1"/>
    <col min="3" max="3" width="13.00390625" style="0" customWidth="1"/>
    <col min="4" max="4" width="9.28125" style="0" customWidth="1"/>
    <col min="5" max="5" width="13.7109375" style="0" customWidth="1"/>
    <col min="6" max="6" width="13.00390625" style="0" customWidth="1"/>
    <col min="7" max="7" width="11.421875" style="0" customWidth="1"/>
    <col min="8" max="8" width="13.8515625" style="0" customWidth="1"/>
    <col min="9" max="9" width="13.00390625" style="0" customWidth="1"/>
    <col min="10" max="10" width="12.57421875" style="0" customWidth="1"/>
    <col min="11" max="11" width="12.8515625" style="0" customWidth="1"/>
    <col min="12" max="12" width="11.421875" style="0" customWidth="1"/>
    <col min="13" max="13" width="11.57421875" style="0" customWidth="1"/>
    <col min="14" max="14" width="12.421875" style="0" customWidth="1"/>
    <col min="15" max="17" width="10.7109375" style="0" customWidth="1"/>
  </cols>
  <sheetData>
    <row r="1" spans="1:19" ht="12.75">
      <c r="A1" s="1"/>
      <c r="J1" s="4"/>
      <c r="K1" s="328" t="s">
        <v>10</v>
      </c>
      <c r="L1" s="328"/>
      <c r="P1" s="6"/>
      <c r="Q1" s="6"/>
      <c r="R1" s="6"/>
      <c r="S1" s="6"/>
    </row>
    <row r="2" spans="1:19" ht="12.75">
      <c r="A2" s="1"/>
      <c r="J2" s="5"/>
      <c r="K2" s="49" t="s">
        <v>124</v>
      </c>
      <c r="L2" s="49"/>
      <c r="P2" s="6"/>
      <c r="Q2" s="6"/>
      <c r="R2" s="6"/>
      <c r="S2" s="6"/>
    </row>
    <row r="3" spans="1:19" ht="12.75">
      <c r="A3" s="1"/>
      <c r="J3" s="5"/>
      <c r="K3" s="49" t="s">
        <v>129</v>
      </c>
      <c r="L3" s="49"/>
      <c r="P3" s="6"/>
      <c r="Q3" s="6"/>
      <c r="R3" s="6"/>
      <c r="S3" s="6"/>
    </row>
    <row r="4" spans="1:13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 t="s">
        <v>196</v>
      </c>
      <c r="L4" s="3"/>
      <c r="M4" s="3"/>
    </row>
    <row r="5" spans="1:13" ht="7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13.5" customHeight="1">
      <c r="A6" s="329" t="s">
        <v>33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12"/>
      <c r="O6" s="12"/>
    </row>
    <row r="7" spans="1:15" ht="13.5" customHeight="1">
      <c r="A7" s="329" t="s">
        <v>197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12"/>
      <c r="O7" s="12"/>
    </row>
    <row r="8" spans="1:15" ht="7.5" customHeight="1">
      <c r="A8" s="22"/>
      <c r="B8" s="22"/>
      <c r="C8" s="22"/>
      <c r="D8" s="22"/>
      <c r="E8" s="23"/>
      <c r="F8" s="24"/>
      <c r="G8" s="24"/>
      <c r="H8" s="24"/>
      <c r="I8" s="24"/>
      <c r="J8" s="23"/>
      <c r="K8" s="22"/>
      <c r="L8" s="22"/>
      <c r="M8" s="22"/>
      <c r="N8" s="12"/>
      <c r="O8" s="12"/>
    </row>
    <row r="9" spans="1:14" ht="17.25" customHeight="1">
      <c r="A9" s="42" t="s">
        <v>24</v>
      </c>
      <c r="B9" s="29" t="s">
        <v>199</v>
      </c>
      <c r="C9" s="133"/>
      <c r="D9" s="495" t="s">
        <v>39</v>
      </c>
      <c r="E9" s="495"/>
      <c r="F9" s="495"/>
      <c r="G9" s="495"/>
      <c r="H9" s="495"/>
      <c r="I9" s="495"/>
      <c r="J9" s="495"/>
      <c r="K9" s="495"/>
      <c r="L9" s="495"/>
      <c r="M9" s="495"/>
      <c r="N9" s="495"/>
    </row>
    <row r="10" spans="1:13" ht="12.75">
      <c r="A10" s="63" t="s">
        <v>198</v>
      </c>
      <c r="B10" s="143" t="s">
        <v>228</v>
      </c>
      <c r="C10" s="3"/>
      <c r="D10" s="330" t="s">
        <v>26</v>
      </c>
      <c r="E10" s="330"/>
      <c r="F10" s="330"/>
      <c r="G10" s="330"/>
      <c r="H10" s="330"/>
      <c r="I10" s="330"/>
      <c r="J10" s="330"/>
      <c r="K10" s="330"/>
      <c r="L10" s="31"/>
      <c r="M10" s="3"/>
    </row>
    <row r="11" spans="1:13" ht="7.5" customHeight="1">
      <c r="A11" s="6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4" ht="17.25" customHeight="1">
      <c r="A12" s="63" t="s">
        <v>25</v>
      </c>
      <c r="B12" s="29" t="s">
        <v>200</v>
      </c>
      <c r="C12" s="133"/>
      <c r="D12" s="495" t="s">
        <v>39</v>
      </c>
      <c r="E12" s="495"/>
      <c r="F12" s="495"/>
      <c r="G12" s="495"/>
      <c r="H12" s="495"/>
      <c r="I12" s="495"/>
      <c r="J12" s="495"/>
      <c r="K12" s="495"/>
      <c r="L12" s="495"/>
      <c r="M12" s="495"/>
      <c r="N12" s="495"/>
    </row>
    <row r="13" spans="1:13" ht="12.75">
      <c r="A13" s="63" t="s">
        <v>12</v>
      </c>
      <c r="B13" s="143" t="s">
        <v>228</v>
      </c>
      <c r="C13" s="3"/>
      <c r="D13" s="330" t="s">
        <v>27</v>
      </c>
      <c r="E13" s="330"/>
      <c r="F13" s="330"/>
      <c r="G13" s="330"/>
      <c r="H13" s="330"/>
      <c r="I13" s="330"/>
      <c r="J13" s="330"/>
      <c r="K13" s="330"/>
      <c r="L13" s="32"/>
      <c r="M13" s="3"/>
    </row>
    <row r="14" spans="1:13" ht="7.5" customHeight="1">
      <c r="A14" s="6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4" ht="30.75" customHeight="1">
      <c r="A15" s="63" t="s">
        <v>28</v>
      </c>
      <c r="B15" s="29" t="s">
        <v>201</v>
      </c>
      <c r="C15" s="29" t="s">
        <v>43</v>
      </c>
      <c r="D15" s="496" t="s">
        <v>313</v>
      </c>
      <c r="E15" s="496"/>
      <c r="F15" s="496"/>
      <c r="G15" s="496"/>
      <c r="H15" s="496"/>
      <c r="I15" s="496"/>
      <c r="J15" s="496"/>
      <c r="K15" s="496"/>
      <c r="L15" s="496"/>
      <c r="M15" s="496"/>
      <c r="N15" s="496"/>
    </row>
    <row r="16" spans="1:13" ht="12.75">
      <c r="A16" s="63" t="s">
        <v>130</v>
      </c>
      <c r="B16" s="143" t="s">
        <v>228</v>
      </c>
      <c r="C16" s="143" t="s">
        <v>202</v>
      </c>
      <c r="D16" s="3"/>
      <c r="E16" s="3"/>
      <c r="F16" s="308" t="s">
        <v>227</v>
      </c>
      <c r="G16" s="308"/>
      <c r="H16" s="308"/>
      <c r="I16" s="308"/>
      <c r="J16" s="308"/>
      <c r="K16" s="308"/>
      <c r="L16" s="3"/>
      <c r="M16" s="3"/>
    </row>
    <row r="17" spans="1:13" ht="12.75">
      <c r="A17" s="63"/>
      <c r="B17" s="143"/>
      <c r="C17" s="143"/>
      <c r="D17" s="3"/>
      <c r="E17" s="3"/>
      <c r="F17" s="161"/>
      <c r="G17" s="161"/>
      <c r="H17" s="161"/>
      <c r="I17" s="161"/>
      <c r="J17" s="161"/>
      <c r="K17" s="161"/>
      <c r="L17" s="3"/>
      <c r="M17" s="3"/>
    </row>
    <row r="18" spans="1:13" ht="15">
      <c r="A18" s="63">
        <v>4</v>
      </c>
      <c r="B18" s="409" t="s">
        <v>208</v>
      </c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</row>
    <row r="19" spans="1:13" ht="6.75" customHeight="1">
      <c r="A19" s="63"/>
      <c r="B19" s="144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1:14" ht="29.25" customHeight="1">
      <c r="A20" s="187" t="s">
        <v>209</v>
      </c>
      <c r="B20" s="410" t="s">
        <v>203</v>
      </c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</row>
    <row r="21" spans="1:14" ht="22.5" customHeight="1">
      <c r="A21" s="188">
        <v>1</v>
      </c>
      <c r="B21" s="498" t="s">
        <v>205</v>
      </c>
      <c r="C21" s="499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500"/>
    </row>
    <row r="22" spans="1:13" ht="15.75">
      <c r="A22" s="63"/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1:13" ht="15.75">
      <c r="A23" s="63">
        <v>5</v>
      </c>
      <c r="B23" s="149" t="s">
        <v>210</v>
      </c>
      <c r="C23" s="145"/>
      <c r="E23" s="153" t="s">
        <v>206</v>
      </c>
      <c r="F23" s="153"/>
      <c r="G23" s="153"/>
      <c r="H23" s="153"/>
      <c r="I23" s="153"/>
      <c r="J23" s="153"/>
      <c r="K23" s="153"/>
      <c r="L23" s="153"/>
      <c r="M23" s="153"/>
    </row>
    <row r="24" spans="1:13" ht="15.75">
      <c r="A24" s="63"/>
      <c r="B24" s="146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 ht="15.75">
      <c r="A25" s="63" t="s">
        <v>37</v>
      </c>
      <c r="B25" s="149" t="s">
        <v>211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</row>
    <row r="26" spans="1:13" ht="7.5" customHeight="1">
      <c r="A26" s="63"/>
      <c r="B26" s="144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</row>
    <row r="27" spans="1:15" ht="24.75" customHeight="1">
      <c r="A27" s="188" t="s">
        <v>209</v>
      </c>
      <c r="B27" s="479" t="s">
        <v>204</v>
      </c>
      <c r="C27" s="479"/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11"/>
    </row>
    <row r="28" spans="1:14" ht="21" customHeight="1">
      <c r="A28" s="188">
        <v>1</v>
      </c>
      <c r="B28" s="478" t="s">
        <v>207</v>
      </c>
      <c r="C28" s="478"/>
      <c r="D28" s="478"/>
      <c r="E28" s="478"/>
      <c r="F28" s="478"/>
      <c r="G28" s="478"/>
      <c r="H28" s="478"/>
      <c r="I28" s="478"/>
      <c r="J28" s="478"/>
      <c r="K28" s="478"/>
      <c r="L28" s="478"/>
      <c r="M28" s="478"/>
      <c r="N28" s="478"/>
    </row>
    <row r="29" spans="1:13" ht="10.5" customHeight="1">
      <c r="A29" s="63"/>
      <c r="B29" s="147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</row>
    <row r="30" spans="1:14" ht="15.75" customHeight="1">
      <c r="A30" s="63" t="s">
        <v>38</v>
      </c>
      <c r="B30" s="474" t="s">
        <v>212</v>
      </c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</row>
    <row r="31" spans="1:15" ht="12.75" customHeight="1">
      <c r="A31" s="63"/>
      <c r="B31" s="3"/>
      <c r="C31" s="3"/>
      <c r="D31" s="3"/>
      <c r="E31" s="3"/>
      <c r="F31" s="3"/>
      <c r="G31" s="3"/>
      <c r="H31" s="3"/>
      <c r="I31" s="3"/>
      <c r="J31" s="3"/>
      <c r="K31" s="3"/>
      <c r="L31" s="402" t="s">
        <v>133</v>
      </c>
      <c r="M31" s="402"/>
      <c r="N31" s="6"/>
      <c r="O31" s="6"/>
    </row>
    <row r="32" spans="1:14" s="64" customFormat="1" ht="27.75" customHeight="1">
      <c r="A32" s="309" t="s">
        <v>13</v>
      </c>
      <c r="B32" s="295" t="s">
        <v>213</v>
      </c>
      <c r="C32" s="362"/>
      <c r="D32" s="362"/>
      <c r="E32" s="363"/>
      <c r="F32" s="325" t="s">
        <v>131</v>
      </c>
      <c r="G32" s="326"/>
      <c r="H32" s="327"/>
      <c r="I32" s="325" t="s">
        <v>214</v>
      </c>
      <c r="J32" s="326"/>
      <c r="K32" s="327"/>
      <c r="L32" s="358" t="s">
        <v>34</v>
      </c>
      <c r="M32" s="417"/>
      <c r="N32" s="359"/>
    </row>
    <row r="33" spans="1:14" s="64" customFormat="1" ht="28.5" customHeight="1">
      <c r="A33" s="309"/>
      <c r="B33" s="364"/>
      <c r="C33" s="365"/>
      <c r="D33" s="365"/>
      <c r="E33" s="366"/>
      <c r="F33" s="8" t="s">
        <v>14</v>
      </c>
      <c r="G33" s="8" t="s">
        <v>15</v>
      </c>
      <c r="H33" s="66" t="s">
        <v>132</v>
      </c>
      <c r="I33" s="8" t="s">
        <v>14</v>
      </c>
      <c r="J33" s="8" t="s">
        <v>15</v>
      </c>
      <c r="K33" s="66" t="s">
        <v>132</v>
      </c>
      <c r="L33" s="8" t="s">
        <v>14</v>
      </c>
      <c r="M33" s="8" t="s">
        <v>15</v>
      </c>
      <c r="N33" s="67" t="s">
        <v>132</v>
      </c>
    </row>
    <row r="34" spans="1:14" ht="12.75">
      <c r="A34" s="107">
        <v>1</v>
      </c>
      <c r="B34" s="301">
        <v>2</v>
      </c>
      <c r="C34" s="347"/>
      <c r="D34" s="347"/>
      <c r="E34" s="348"/>
      <c r="F34" s="111">
        <v>3</v>
      </c>
      <c r="G34" s="111">
        <v>4</v>
      </c>
      <c r="H34" s="53">
        <v>5</v>
      </c>
      <c r="I34" s="111">
        <v>6</v>
      </c>
      <c r="J34" s="111">
        <v>7</v>
      </c>
      <c r="K34" s="53">
        <v>8</v>
      </c>
      <c r="L34" s="111">
        <v>9</v>
      </c>
      <c r="M34" s="111">
        <v>10</v>
      </c>
      <c r="N34" s="53">
        <v>11</v>
      </c>
    </row>
    <row r="35" spans="1:14" s="73" customFormat="1" ht="29.25" customHeight="1">
      <c r="A35" s="8">
        <v>1</v>
      </c>
      <c r="B35" s="322" t="s">
        <v>173</v>
      </c>
      <c r="C35" s="497"/>
      <c r="D35" s="497"/>
      <c r="E35" s="497"/>
      <c r="F35" s="151">
        <v>93712274</v>
      </c>
      <c r="G35" s="151"/>
      <c r="H35" s="36">
        <f>SUM(F35:G35)</f>
        <v>93712274</v>
      </c>
      <c r="I35" s="19">
        <v>87930977.57</v>
      </c>
      <c r="J35" s="131"/>
      <c r="K35" s="36">
        <f>SUM(I35:J35)</f>
        <v>87930977.57</v>
      </c>
      <c r="L35" s="36">
        <f aca="true" t="shared" si="0" ref="L35:M39">I35-F35</f>
        <v>-5781296.430000007</v>
      </c>
      <c r="M35" s="36">
        <f t="shared" si="0"/>
        <v>0</v>
      </c>
      <c r="N35" s="36">
        <f>SUM(L35:M35)</f>
        <v>-5781296.430000007</v>
      </c>
    </row>
    <row r="36" spans="1:14" s="73" customFormat="1" ht="30.75" customHeight="1">
      <c r="A36" s="8">
        <v>2</v>
      </c>
      <c r="B36" s="322" t="s">
        <v>170</v>
      </c>
      <c r="C36" s="497"/>
      <c r="D36" s="497"/>
      <c r="E36" s="497"/>
      <c r="F36" s="151">
        <v>25930183.38</v>
      </c>
      <c r="G36" s="151">
        <v>15920</v>
      </c>
      <c r="H36" s="36">
        <f>SUM(F36:G36)</f>
        <v>25946103.38</v>
      </c>
      <c r="I36" s="19">
        <v>24689366.71</v>
      </c>
      <c r="J36" s="131">
        <v>308379.43</v>
      </c>
      <c r="K36" s="36">
        <f>SUM(I36:J36)</f>
        <v>24997746.14</v>
      </c>
      <c r="L36" s="36">
        <f t="shared" si="0"/>
        <v>-1240816.669999998</v>
      </c>
      <c r="M36" s="36">
        <f t="shared" si="0"/>
        <v>292459.43</v>
      </c>
      <c r="N36" s="36">
        <f>SUM(L36:M36)</f>
        <v>-948357.2399999981</v>
      </c>
    </row>
    <row r="37" spans="1:14" s="73" customFormat="1" ht="15" customHeight="1">
      <c r="A37" s="8">
        <v>3</v>
      </c>
      <c r="B37" s="322" t="s">
        <v>171</v>
      </c>
      <c r="C37" s="497"/>
      <c r="D37" s="497"/>
      <c r="E37" s="497"/>
      <c r="F37" s="151">
        <v>4973640</v>
      </c>
      <c r="G37" s="151">
        <v>253534</v>
      </c>
      <c r="H37" s="36">
        <f>SUM(F37:G37)</f>
        <v>5227174</v>
      </c>
      <c r="I37" s="19">
        <v>4720495.89</v>
      </c>
      <c r="J37" s="131">
        <v>1316206.77</v>
      </c>
      <c r="K37" s="36">
        <f>SUM(I37:J37)</f>
        <v>6036702.66</v>
      </c>
      <c r="L37" s="36">
        <f t="shared" si="0"/>
        <v>-253144.11000000034</v>
      </c>
      <c r="M37" s="36">
        <f t="shared" si="0"/>
        <v>1062672.77</v>
      </c>
      <c r="N37" s="36">
        <f>SUM(L37:M37)</f>
        <v>809528.6599999997</v>
      </c>
    </row>
    <row r="38" spans="1:14" s="73" customFormat="1" ht="30.75" customHeight="1">
      <c r="A38" s="25">
        <v>4</v>
      </c>
      <c r="B38" s="322" t="s">
        <v>174</v>
      </c>
      <c r="C38" s="497"/>
      <c r="D38" s="497"/>
      <c r="E38" s="497"/>
      <c r="F38" s="19"/>
      <c r="G38" s="36">
        <v>6406655</v>
      </c>
      <c r="H38" s="36">
        <f>SUM(F38:G38)</f>
        <v>6406655</v>
      </c>
      <c r="I38" s="19"/>
      <c r="J38" s="131">
        <v>7162971.15</v>
      </c>
      <c r="K38" s="36">
        <f>SUM(I38:J38)</f>
        <v>7162971.15</v>
      </c>
      <c r="L38" s="36">
        <f t="shared" si="0"/>
        <v>0</v>
      </c>
      <c r="M38" s="36">
        <f t="shared" si="0"/>
        <v>756316.1500000004</v>
      </c>
      <c r="N38" s="36">
        <f>SUM(L38:M38)</f>
        <v>756316.1500000004</v>
      </c>
    </row>
    <row r="39" spans="1:14" s="73" customFormat="1" ht="33" customHeight="1">
      <c r="A39" s="25">
        <v>5</v>
      </c>
      <c r="B39" s="322" t="s">
        <v>215</v>
      </c>
      <c r="C39" s="497"/>
      <c r="D39" s="497"/>
      <c r="E39" s="497"/>
      <c r="F39" s="19"/>
      <c r="G39" s="139">
        <v>1344415</v>
      </c>
      <c r="H39" s="36">
        <f>SUM(F39:G39)</f>
        <v>1344415</v>
      </c>
      <c r="I39" s="19"/>
      <c r="J39" s="131">
        <v>1344247.92</v>
      </c>
      <c r="K39" s="36">
        <f>SUM(I39:J39)</f>
        <v>1344247.92</v>
      </c>
      <c r="L39" s="36">
        <f t="shared" si="0"/>
        <v>0</v>
      </c>
      <c r="M39" s="36">
        <f t="shared" si="0"/>
        <v>-167.0800000000745</v>
      </c>
      <c r="N39" s="36">
        <f>SUM(L39:M39)</f>
        <v>-167.0800000000745</v>
      </c>
    </row>
    <row r="40" spans="1:14" s="62" customFormat="1" ht="21.75" customHeight="1">
      <c r="A40" s="69"/>
      <c r="B40" s="503" t="s">
        <v>136</v>
      </c>
      <c r="C40" s="504"/>
      <c r="D40" s="504"/>
      <c r="E40" s="505"/>
      <c r="F40" s="150">
        <f aca="true" t="shared" si="1" ref="F40:N40">SUM(F35:F39)</f>
        <v>124616097.38</v>
      </c>
      <c r="G40" s="150">
        <f>SUM(G35:G39)</f>
        <v>8020524</v>
      </c>
      <c r="H40" s="150">
        <f t="shared" si="1"/>
        <v>132636621.38</v>
      </c>
      <c r="I40" s="150">
        <f t="shared" si="1"/>
        <v>117340840.17</v>
      </c>
      <c r="J40" s="160">
        <f t="shared" si="1"/>
        <v>10131805.27</v>
      </c>
      <c r="K40" s="150">
        <f t="shared" si="1"/>
        <v>127472645.44</v>
      </c>
      <c r="L40" s="150">
        <f t="shared" si="1"/>
        <v>-7275257.210000006</v>
      </c>
      <c r="M40" s="150">
        <f t="shared" si="1"/>
        <v>2111281.2700000005</v>
      </c>
      <c r="N40" s="150">
        <f t="shared" si="1"/>
        <v>-5163975.940000005</v>
      </c>
    </row>
    <row r="41" spans="1:15" s="62" customFormat="1" ht="66.75" customHeight="1">
      <c r="A41" s="350" t="s">
        <v>232</v>
      </c>
      <c r="B41" s="351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152"/>
    </row>
    <row r="42" spans="1:13" ht="7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6.5" customHeight="1">
      <c r="A43" s="143" t="s">
        <v>216</v>
      </c>
      <c r="B43" s="282" t="s">
        <v>217</v>
      </c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</row>
    <row r="44" spans="1:13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91" t="s">
        <v>133</v>
      </c>
    </row>
    <row r="45" spans="1:15" s="64" customFormat="1" ht="16.5" customHeight="1">
      <c r="A45" s="502" t="s">
        <v>13</v>
      </c>
      <c r="B45" s="489" t="s">
        <v>135</v>
      </c>
      <c r="C45" s="490"/>
      <c r="D45" s="490"/>
      <c r="E45" s="491"/>
      <c r="F45" s="325" t="s">
        <v>139</v>
      </c>
      <c r="G45" s="326"/>
      <c r="H45" s="327"/>
      <c r="I45" s="325" t="s">
        <v>218</v>
      </c>
      <c r="J45" s="326"/>
      <c r="K45" s="327"/>
      <c r="L45" s="358" t="s">
        <v>34</v>
      </c>
      <c r="M45" s="417"/>
      <c r="N45" s="359"/>
      <c r="O45" s="27"/>
    </row>
    <row r="46" spans="1:15" s="64" customFormat="1" ht="25.5" customHeight="1">
      <c r="A46" s="452"/>
      <c r="B46" s="492"/>
      <c r="C46" s="493"/>
      <c r="D46" s="493"/>
      <c r="E46" s="494"/>
      <c r="F46" s="8" t="s">
        <v>16</v>
      </c>
      <c r="G46" s="8" t="s">
        <v>15</v>
      </c>
      <c r="H46" s="67" t="s">
        <v>132</v>
      </c>
      <c r="I46" s="8" t="s">
        <v>16</v>
      </c>
      <c r="J46" s="8" t="s">
        <v>15</v>
      </c>
      <c r="K46" s="67" t="s">
        <v>132</v>
      </c>
      <c r="L46" s="8" t="s">
        <v>16</v>
      </c>
      <c r="M46" s="8" t="s">
        <v>15</v>
      </c>
      <c r="N46" s="67" t="s">
        <v>132</v>
      </c>
      <c r="O46" s="27"/>
    </row>
    <row r="47" spans="1:15" ht="12.75">
      <c r="A47" s="167">
        <v>1</v>
      </c>
      <c r="B47" s="374">
        <v>2</v>
      </c>
      <c r="C47" s="374"/>
      <c r="D47" s="374"/>
      <c r="E47" s="375"/>
      <c r="F47" s="157">
        <v>3</v>
      </c>
      <c r="G47" s="157">
        <v>4</v>
      </c>
      <c r="H47" s="158">
        <v>5</v>
      </c>
      <c r="I47" s="157">
        <v>6</v>
      </c>
      <c r="J47" s="157">
        <v>7</v>
      </c>
      <c r="K47" s="158">
        <v>8</v>
      </c>
      <c r="L47" s="157">
        <v>9</v>
      </c>
      <c r="M47" s="157">
        <v>10</v>
      </c>
      <c r="N47" s="158">
        <v>11</v>
      </c>
      <c r="O47" s="154"/>
    </row>
    <row r="48" spans="1:15" ht="47.25" customHeight="1">
      <c r="A48" s="35">
        <v>1</v>
      </c>
      <c r="B48" s="381" t="s">
        <v>140</v>
      </c>
      <c r="C48" s="382"/>
      <c r="D48" s="382"/>
      <c r="E48" s="383"/>
      <c r="F48" s="37">
        <v>63750</v>
      </c>
      <c r="G48" s="37"/>
      <c r="H48" s="37">
        <f>SUM(F48:G48)</f>
        <v>63750</v>
      </c>
      <c r="I48" s="37">
        <v>63750</v>
      </c>
      <c r="J48" s="37"/>
      <c r="K48" s="37">
        <f>SUM(I48:J48)</f>
        <v>63750</v>
      </c>
      <c r="L48" s="37">
        <f aca="true" t="shared" si="2" ref="L48:N49">I48-F48</f>
        <v>0</v>
      </c>
      <c r="M48" s="37">
        <f>J48-G48</f>
        <v>0</v>
      </c>
      <c r="N48" s="37">
        <f t="shared" si="2"/>
        <v>0</v>
      </c>
      <c r="O48" s="155"/>
    </row>
    <row r="49" spans="1:15" ht="33" customHeight="1">
      <c r="A49" s="35">
        <v>2</v>
      </c>
      <c r="B49" s="381" t="s">
        <v>189</v>
      </c>
      <c r="C49" s="382"/>
      <c r="D49" s="382"/>
      <c r="E49" s="383"/>
      <c r="F49" s="36">
        <v>28962743.2</v>
      </c>
      <c r="G49" s="37">
        <v>5033552</v>
      </c>
      <c r="H49" s="36">
        <f>SUM(F49:G49)</f>
        <v>33996295.2</v>
      </c>
      <c r="I49" s="36">
        <v>27301673.56</v>
      </c>
      <c r="J49" s="139">
        <v>4926998.72</v>
      </c>
      <c r="K49" s="36">
        <f>SUM(I49:J49)</f>
        <v>32228672.279999997</v>
      </c>
      <c r="L49" s="37">
        <f>I49-F49</f>
        <v>-1661069.6400000006</v>
      </c>
      <c r="M49" s="36">
        <f t="shared" si="2"/>
        <v>-106553.28000000026</v>
      </c>
      <c r="N49" s="36">
        <f t="shared" si="2"/>
        <v>-1767622.9200000055</v>
      </c>
      <c r="O49" s="155"/>
    </row>
    <row r="50" spans="1:15" s="68" customFormat="1" ht="24.75" customHeight="1">
      <c r="A50" s="394" t="s">
        <v>136</v>
      </c>
      <c r="B50" s="395"/>
      <c r="C50" s="395"/>
      <c r="D50" s="395"/>
      <c r="E50" s="396"/>
      <c r="F50" s="168">
        <f aca="true" t="shared" si="3" ref="F50:N50">SUM(F48:F49)</f>
        <v>29026493.2</v>
      </c>
      <c r="G50" s="122">
        <f t="shared" si="3"/>
        <v>5033552</v>
      </c>
      <c r="H50" s="168">
        <f t="shared" si="3"/>
        <v>34060045.2</v>
      </c>
      <c r="I50" s="168">
        <f t="shared" si="3"/>
        <v>27365423.56</v>
      </c>
      <c r="J50" s="168">
        <f t="shared" si="3"/>
        <v>4926998.72</v>
      </c>
      <c r="K50" s="168">
        <f t="shared" si="3"/>
        <v>32292422.279999997</v>
      </c>
      <c r="L50" s="122">
        <f t="shared" si="3"/>
        <v>-1661069.6400000006</v>
      </c>
      <c r="M50" s="168">
        <f t="shared" si="3"/>
        <v>-106553.28000000026</v>
      </c>
      <c r="N50" s="168">
        <f t="shared" si="3"/>
        <v>-1767622.9200000055</v>
      </c>
      <c r="O50" s="156"/>
    </row>
    <row r="51" spans="1:13" ht="18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5">
      <c r="A52" s="143" t="s">
        <v>219</v>
      </c>
      <c r="B52" s="312" t="s">
        <v>137</v>
      </c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"/>
    </row>
    <row r="53" spans="1:13" ht="7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4" s="64" customFormat="1" ht="38.25" customHeight="1">
      <c r="A54" s="293" t="s">
        <v>13</v>
      </c>
      <c r="B54" s="295" t="s">
        <v>17</v>
      </c>
      <c r="C54" s="296"/>
      <c r="D54" s="293" t="s">
        <v>18</v>
      </c>
      <c r="E54" s="293" t="s">
        <v>19</v>
      </c>
      <c r="F54" s="325" t="s">
        <v>139</v>
      </c>
      <c r="G54" s="326"/>
      <c r="H54" s="327"/>
      <c r="I54" s="325" t="s">
        <v>220</v>
      </c>
      <c r="J54" s="326"/>
      <c r="K54" s="327"/>
      <c r="L54" s="325" t="s">
        <v>34</v>
      </c>
      <c r="M54" s="326"/>
      <c r="N54" s="327"/>
    </row>
    <row r="55" spans="1:14" s="64" customFormat="1" ht="27.75" customHeight="1">
      <c r="A55" s="452"/>
      <c r="B55" s="298"/>
      <c r="C55" s="299"/>
      <c r="D55" s="452"/>
      <c r="E55" s="341"/>
      <c r="F55" s="8" t="s">
        <v>14</v>
      </c>
      <c r="G55" s="8" t="s">
        <v>15</v>
      </c>
      <c r="H55" s="67" t="s">
        <v>132</v>
      </c>
      <c r="I55" s="8" t="s">
        <v>14</v>
      </c>
      <c r="J55" s="8" t="s">
        <v>15</v>
      </c>
      <c r="K55" s="67" t="s">
        <v>132</v>
      </c>
      <c r="L55" s="8" t="s">
        <v>14</v>
      </c>
      <c r="M55" s="8" t="s">
        <v>15</v>
      </c>
      <c r="N55" s="67" t="s">
        <v>132</v>
      </c>
    </row>
    <row r="56" spans="1:14" ht="13.5" thickBot="1">
      <c r="A56" s="65">
        <v>1</v>
      </c>
      <c r="B56" s="367">
        <v>2</v>
      </c>
      <c r="C56" s="488"/>
      <c r="D56" s="65">
        <v>3</v>
      </c>
      <c r="E56" s="169">
        <v>4</v>
      </c>
      <c r="F56" s="65">
        <v>5</v>
      </c>
      <c r="G56" s="65">
        <v>6</v>
      </c>
      <c r="H56" s="65">
        <v>7</v>
      </c>
      <c r="I56" s="65">
        <v>8</v>
      </c>
      <c r="J56" s="65">
        <v>9</v>
      </c>
      <c r="K56" s="65">
        <v>10</v>
      </c>
      <c r="L56" s="65">
        <v>11</v>
      </c>
      <c r="M56" s="65">
        <v>12</v>
      </c>
      <c r="N56" s="65">
        <v>13</v>
      </c>
    </row>
    <row r="57" spans="1:14" s="89" customFormat="1" ht="21" customHeight="1" thickTop="1">
      <c r="A57" s="67">
        <v>1</v>
      </c>
      <c r="B57" s="290" t="s">
        <v>141</v>
      </c>
      <c r="C57" s="487"/>
      <c r="D57" s="40"/>
      <c r="E57" s="140"/>
      <c r="F57" s="19"/>
      <c r="G57" s="19"/>
      <c r="H57" s="19"/>
      <c r="I57" s="19"/>
      <c r="J57" s="19"/>
      <c r="K57" s="19"/>
      <c r="L57" s="19"/>
      <c r="M57" s="90"/>
      <c r="N57" s="90"/>
    </row>
    <row r="58" spans="1:14" s="89" customFormat="1" ht="30.75" customHeight="1">
      <c r="A58" s="26"/>
      <c r="B58" s="287" t="s">
        <v>0</v>
      </c>
      <c r="C58" s="486"/>
      <c r="D58" s="18" t="s">
        <v>1</v>
      </c>
      <c r="E58" s="141" t="s">
        <v>116</v>
      </c>
      <c r="F58" s="35">
        <f>F59+F60+F61</f>
        <v>24</v>
      </c>
      <c r="G58" s="35"/>
      <c r="H58" s="35">
        <f>SUM(F58:G58)</f>
        <v>24</v>
      </c>
      <c r="I58" s="34">
        <f>I59+I60+I61</f>
        <v>24</v>
      </c>
      <c r="J58" s="34"/>
      <c r="K58" s="35">
        <f aca="true" t="shared" si="4" ref="K58:K70">SUM(I58:J58)</f>
        <v>24</v>
      </c>
      <c r="L58" s="19">
        <f>I58-F58</f>
        <v>0</v>
      </c>
      <c r="M58" s="90"/>
      <c r="N58" s="35">
        <f aca="true" t="shared" si="5" ref="N58:N70">SUM(L58:M58)</f>
        <v>0</v>
      </c>
    </row>
    <row r="59" spans="1:14" s="89" customFormat="1" ht="21" customHeight="1">
      <c r="A59" s="26"/>
      <c r="B59" s="287" t="s">
        <v>46</v>
      </c>
      <c r="C59" s="486"/>
      <c r="D59" s="18" t="s">
        <v>1</v>
      </c>
      <c r="E59" s="141" t="s">
        <v>116</v>
      </c>
      <c r="F59" s="35"/>
      <c r="G59" s="35"/>
      <c r="H59" s="35">
        <f aca="true" t="shared" si="6" ref="H59:H70">SUM(F59:G59)</f>
        <v>0</v>
      </c>
      <c r="I59" s="19"/>
      <c r="J59" s="19"/>
      <c r="K59" s="35">
        <f t="shared" si="4"/>
        <v>0</v>
      </c>
      <c r="L59" s="19"/>
      <c r="M59" s="90"/>
      <c r="N59" s="35">
        <f t="shared" si="5"/>
        <v>0</v>
      </c>
    </row>
    <row r="60" spans="1:14" s="89" customFormat="1" ht="21" customHeight="1">
      <c r="A60" s="26"/>
      <c r="B60" s="287" t="s">
        <v>40</v>
      </c>
      <c r="C60" s="486"/>
      <c r="D60" s="18" t="s">
        <v>1</v>
      </c>
      <c r="E60" s="141" t="s">
        <v>116</v>
      </c>
      <c r="F60" s="37">
        <v>7</v>
      </c>
      <c r="G60" s="35"/>
      <c r="H60" s="35">
        <f t="shared" si="6"/>
        <v>7</v>
      </c>
      <c r="I60" s="37">
        <v>7</v>
      </c>
      <c r="J60" s="37"/>
      <c r="K60" s="35">
        <f t="shared" si="4"/>
        <v>7</v>
      </c>
      <c r="L60" s="37">
        <f>I60-F60</f>
        <v>0</v>
      </c>
      <c r="M60" s="90"/>
      <c r="N60" s="35">
        <f t="shared" si="5"/>
        <v>0</v>
      </c>
    </row>
    <row r="61" spans="1:14" s="89" customFormat="1" ht="21" customHeight="1">
      <c r="A61" s="26"/>
      <c r="B61" s="287" t="s">
        <v>41</v>
      </c>
      <c r="C61" s="486"/>
      <c r="D61" s="18" t="s">
        <v>1</v>
      </c>
      <c r="E61" s="141" t="s">
        <v>116</v>
      </c>
      <c r="F61" s="37">
        <v>17</v>
      </c>
      <c r="G61" s="35"/>
      <c r="H61" s="35">
        <f t="shared" si="6"/>
        <v>17</v>
      </c>
      <c r="I61" s="37">
        <v>17</v>
      </c>
      <c r="J61" s="37"/>
      <c r="K61" s="35">
        <f t="shared" si="4"/>
        <v>17</v>
      </c>
      <c r="L61" s="19">
        <f>I61-F61</f>
        <v>0</v>
      </c>
      <c r="M61" s="90"/>
      <c r="N61" s="35">
        <f t="shared" si="5"/>
        <v>0</v>
      </c>
    </row>
    <row r="62" spans="1:14" s="89" customFormat="1" ht="28.5" customHeight="1">
      <c r="A62" s="26"/>
      <c r="B62" s="287" t="s">
        <v>42</v>
      </c>
      <c r="C62" s="486"/>
      <c r="D62" s="18" t="s">
        <v>1</v>
      </c>
      <c r="E62" s="141" t="s">
        <v>116</v>
      </c>
      <c r="F62" s="35">
        <f>F63+F64+F65</f>
        <v>257</v>
      </c>
      <c r="G62" s="35"/>
      <c r="H62" s="35">
        <f t="shared" si="6"/>
        <v>257</v>
      </c>
      <c r="I62" s="35">
        <f>I63+I64+I65</f>
        <v>257</v>
      </c>
      <c r="J62" s="35"/>
      <c r="K62" s="35">
        <f t="shared" si="4"/>
        <v>257</v>
      </c>
      <c r="L62" s="19">
        <f>I62-F62</f>
        <v>0</v>
      </c>
      <c r="M62" s="90"/>
      <c r="N62" s="35">
        <f t="shared" si="5"/>
        <v>0</v>
      </c>
    </row>
    <row r="63" spans="1:14" s="89" customFormat="1" ht="21" customHeight="1">
      <c r="A63" s="26"/>
      <c r="B63" s="287" t="s">
        <v>46</v>
      </c>
      <c r="C63" s="486"/>
      <c r="D63" s="18" t="s">
        <v>1</v>
      </c>
      <c r="E63" s="141" t="s">
        <v>116</v>
      </c>
      <c r="F63" s="93"/>
      <c r="G63" s="93"/>
      <c r="H63" s="35">
        <f t="shared" si="6"/>
        <v>0</v>
      </c>
      <c r="I63" s="93"/>
      <c r="J63" s="19"/>
      <c r="K63" s="35">
        <f t="shared" si="4"/>
        <v>0</v>
      </c>
      <c r="L63" s="19"/>
      <c r="M63" s="90"/>
      <c r="N63" s="35">
        <f t="shared" si="5"/>
        <v>0</v>
      </c>
    </row>
    <row r="64" spans="1:14" s="89" customFormat="1" ht="21" customHeight="1">
      <c r="A64" s="26"/>
      <c r="B64" s="287" t="s">
        <v>40</v>
      </c>
      <c r="C64" s="486"/>
      <c r="D64" s="18" t="s">
        <v>1</v>
      </c>
      <c r="E64" s="141" t="s">
        <v>116</v>
      </c>
      <c r="F64" s="35">
        <v>56</v>
      </c>
      <c r="G64" s="35"/>
      <c r="H64" s="35">
        <f t="shared" si="6"/>
        <v>56</v>
      </c>
      <c r="I64" s="35">
        <v>56</v>
      </c>
      <c r="J64" s="19"/>
      <c r="K64" s="35">
        <f t="shared" si="4"/>
        <v>56</v>
      </c>
      <c r="L64" s="19">
        <f aca="true" t="shared" si="7" ref="L64:L70">I64-F64</f>
        <v>0</v>
      </c>
      <c r="M64" s="90"/>
      <c r="N64" s="35">
        <f t="shared" si="5"/>
        <v>0</v>
      </c>
    </row>
    <row r="65" spans="1:14" s="89" customFormat="1" ht="21" customHeight="1">
      <c r="A65" s="26"/>
      <c r="B65" s="287" t="s">
        <v>41</v>
      </c>
      <c r="C65" s="486"/>
      <c r="D65" s="18" t="s">
        <v>1</v>
      </c>
      <c r="E65" s="141" t="s">
        <v>116</v>
      </c>
      <c r="F65" s="35">
        <v>201</v>
      </c>
      <c r="G65" s="35"/>
      <c r="H65" s="35">
        <f t="shared" si="6"/>
        <v>201</v>
      </c>
      <c r="I65" s="35">
        <v>201</v>
      </c>
      <c r="J65" s="19"/>
      <c r="K65" s="35">
        <f t="shared" si="4"/>
        <v>201</v>
      </c>
      <c r="L65" s="19">
        <f t="shared" si="7"/>
        <v>0</v>
      </c>
      <c r="M65" s="90"/>
      <c r="N65" s="35">
        <f t="shared" si="5"/>
        <v>0</v>
      </c>
    </row>
    <row r="66" spans="1:14" s="89" customFormat="1" ht="52.5" customHeight="1">
      <c r="A66" s="26"/>
      <c r="B66" s="287" t="s">
        <v>2</v>
      </c>
      <c r="C66" s="486"/>
      <c r="D66" s="18" t="s">
        <v>1</v>
      </c>
      <c r="E66" s="141" t="s">
        <v>47</v>
      </c>
      <c r="F66" s="36">
        <v>434.2</v>
      </c>
      <c r="G66" s="92"/>
      <c r="H66" s="38">
        <f t="shared" si="6"/>
        <v>434.2</v>
      </c>
      <c r="I66" s="36">
        <v>434.2</v>
      </c>
      <c r="J66" s="19"/>
      <c r="K66" s="35">
        <f t="shared" si="4"/>
        <v>434.2</v>
      </c>
      <c r="L66" s="19">
        <f t="shared" si="7"/>
        <v>0</v>
      </c>
      <c r="M66" s="90"/>
      <c r="N66" s="35">
        <f t="shared" si="5"/>
        <v>0</v>
      </c>
    </row>
    <row r="67" spans="1:14" s="88" customFormat="1" ht="78.75" customHeight="1">
      <c r="A67" s="7"/>
      <c r="B67" s="287" t="s">
        <v>3</v>
      </c>
      <c r="C67" s="501"/>
      <c r="D67" s="18" t="s">
        <v>1</v>
      </c>
      <c r="E67" s="141" t="s">
        <v>47</v>
      </c>
      <c r="F67" s="36">
        <v>154.82</v>
      </c>
      <c r="G67" s="92"/>
      <c r="H67" s="38">
        <f t="shared" si="6"/>
        <v>154.82</v>
      </c>
      <c r="I67" s="36">
        <v>154.82</v>
      </c>
      <c r="J67" s="19"/>
      <c r="K67" s="35">
        <f t="shared" si="4"/>
        <v>154.82</v>
      </c>
      <c r="L67" s="19">
        <f t="shared" si="7"/>
        <v>0</v>
      </c>
      <c r="M67" s="119"/>
      <c r="N67" s="35">
        <f t="shared" si="5"/>
        <v>0</v>
      </c>
    </row>
    <row r="68" spans="1:14" s="89" customFormat="1" ht="38.25" customHeight="1">
      <c r="A68" s="26"/>
      <c r="B68" s="287" t="s">
        <v>4</v>
      </c>
      <c r="C68" s="485"/>
      <c r="D68" s="18" t="s">
        <v>1</v>
      </c>
      <c r="E68" s="141" t="s">
        <v>47</v>
      </c>
      <c r="F68" s="36">
        <v>48</v>
      </c>
      <c r="G68" s="92"/>
      <c r="H68" s="38">
        <f t="shared" si="6"/>
        <v>48</v>
      </c>
      <c r="I68" s="36">
        <v>48</v>
      </c>
      <c r="J68" s="19"/>
      <c r="K68" s="35">
        <f t="shared" si="4"/>
        <v>48</v>
      </c>
      <c r="L68" s="19">
        <f t="shared" si="7"/>
        <v>0</v>
      </c>
      <c r="M68" s="90"/>
      <c r="N68" s="35">
        <f t="shared" si="5"/>
        <v>0</v>
      </c>
    </row>
    <row r="69" spans="1:14" s="89" customFormat="1" ht="40.5" customHeight="1">
      <c r="A69" s="26"/>
      <c r="B69" s="287" t="s">
        <v>5</v>
      </c>
      <c r="C69" s="485"/>
      <c r="D69" s="18" t="s">
        <v>1</v>
      </c>
      <c r="E69" s="141" t="s">
        <v>47</v>
      </c>
      <c r="F69" s="19">
        <v>281.1</v>
      </c>
      <c r="G69" s="92"/>
      <c r="H69" s="35">
        <f t="shared" si="6"/>
        <v>281.1</v>
      </c>
      <c r="I69" s="19">
        <v>281.1</v>
      </c>
      <c r="J69" s="19"/>
      <c r="K69" s="38">
        <f t="shared" si="4"/>
        <v>281.1</v>
      </c>
      <c r="L69" s="19">
        <f t="shared" si="7"/>
        <v>0</v>
      </c>
      <c r="M69" s="90"/>
      <c r="N69" s="35">
        <f t="shared" si="5"/>
        <v>0</v>
      </c>
    </row>
    <row r="70" spans="1:14" s="89" customFormat="1" ht="41.25" customHeight="1">
      <c r="A70" s="26"/>
      <c r="B70" s="287" t="s">
        <v>6</v>
      </c>
      <c r="C70" s="485"/>
      <c r="D70" s="18" t="s">
        <v>1</v>
      </c>
      <c r="E70" s="141" t="s">
        <v>47</v>
      </c>
      <c r="F70" s="19">
        <f>SUM(F66:F69)</f>
        <v>918.12</v>
      </c>
      <c r="G70" s="92"/>
      <c r="H70" s="35">
        <f t="shared" si="6"/>
        <v>918.12</v>
      </c>
      <c r="I70" s="19">
        <f>SUM(I66:I69)</f>
        <v>918.12</v>
      </c>
      <c r="J70" s="36"/>
      <c r="K70" s="35">
        <f t="shared" si="4"/>
        <v>918.12</v>
      </c>
      <c r="L70" s="19">
        <f t="shared" si="7"/>
        <v>0</v>
      </c>
      <c r="M70" s="90"/>
      <c r="N70" s="35">
        <f t="shared" si="5"/>
        <v>0</v>
      </c>
    </row>
    <row r="71" spans="1:15" s="88" customFormat="1" ht="20.25" customHeight="1">
      <c r="A71" s="287" t="s">
        <v>166</v>
      </c>
      <c r="B71" s="288"/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176"/>
    </row>
    <row r="72" spans="1:14" s="89" customFormat="1" ht="18" customHeight="1">
      <c r="A72" s="67">
        <v>2</v>
      </c>
      <c r="B72" s="290" t="s">
        <v>142</v>
      </c>
      <c r="C72" s="360"/>
      <c r="D72" s="40"/>
      <c r="E72" s="175"/>
      <c r="F72" s="93"/>
      <c r="G72" s="93"/>
      <c r="H72" s="94"/>
      <c r="I72" s="92"/>
      <c r="J72" s="92"/>
      <c r="K72" s="94"/>
      <c r="L72" s="92"/>
      <c r="M72" s="96"/>
      <c r="N72" s="94"/>
    </row>
    <row r="73" spans="1:14" s="88" customFormat="1" ht="30" customHeight="1">
      <c r="A73" s="7"/>
      <c r="B73" s="466" t="s">
        <v>48</v>
      </c>
      <c r="C73" s="360"/>
      <c r="D73" s="18" t="s">
        <v>30</v>
      </c>
      <c r="E73" s="141" t="s">
        <v>116</v>
      </c>
      <c r="F73" s="34">
        <v>2963</v>
      </c>
      <c r="G73" s="34"/>
      <c r="H73" s="35">
        <f>SUM(F73:G73)</f>
        <v>2963</v>
      </c>
      <c r="I73" s="34">
        <v>2963</v>
      </c>
      <c r="J73" s="34"/>
      <c r="K73" s="35">
        <f>SUM(I73:J73)</f>
        <v>2963</v>
      </c>
      <c r="L73" s="19">
        <f>I73-F73</f>
        <v>0</v>
      </c>
      <c r="M73" s="119"/>
      <c r="N73" s="35">
        <f>SUM(L73:M73)</f>
        <v>0</v>
      </c>
    </row>
    <row r="74" spans="1:14" s="89" customFormat="1" ht="21" customHeight="1">
      <c r="A74" s="67">
        <v>3</v>
      </c>
      <c r="B74" s="290" t="s">
        <v>143</v>
      </c>
      <c r="C74" s="360"/>
      <c r="D74" s="18"/>
      <c r="E74" s="141"/>
      <c r="F74" s="95"/>
      <c r="G74" s="95"/>
      <c r="H74" s="93"/>
      <c r="I74" s="95"/>
      <c r="J74" s="95"/>
      <c r="K74" s="93"/>
      <c r="L74" s="92"/>
      <c r="M74" s="96"/>
      <c r="N74" s="93"/>
    </row>
    <row r="75" spans="1:14" s="88" customFormat="1" ht="53.25" customHeight="1">
      <c r="A75" s="7"/>
      <c r="B75" s="287" t="s">
        <v>192</v>
      </c>
      <c r="C75" s="360"/>
      <c r="D75" s="18" t="s">
        <v>57</v>
      </c>
      <c r="E75" s="174" t="s">
        <v>193</v>
      </c>
      <c r="F75" s="37">
        <f>F40/F73</f>
        <v>42057.407148160644</v>
      </c>
      <c r="G75" s="37">
        <f>G49/F73</f>
        <v>1698.802564967938</v>
      </c>
      <c r="H75" s="34">
        <f>SUM(F75:G75)</f>
        <v>43756.209713128585</v>
      </c>
      <c r="I75" s="37">
        <f>I40/I73</f>
        <v>39602.038531893355</v>
      </c>
      <c r="J75" s="37">
        <f>J40/I73</f>
        <v>3419.441535605805</v>
      </c>
      <c r="K75" s="34">
        <f>SUM(I75:J75)</f>
        <v>43021.48006749916</v>
      </c>
      <c r="L75" s="37">
        <f>I75-F75</f>
        <v>-2455.3686162672893</v>
      </c>
      <c r="M75" s="37">
        <f>J75-G75</f>
        <v>1720.6389706378668</v>
      </c>
      <c r="N75" s="34">
        <f>SUM(L75:M75)</f>
        <v>-734.7296456294225</v>
      </c>
    </row>
    <row r="76" spans="1:14" s="88" customFormat="1" ht="29.25" customHeight="1">
      <c r="A76" s="7"/>
      <c r="B76" s="287" t="s">
        <v>7</v>
      </c>
      <c r="C76" s="360"/>
      <c r="D76" s="18" t="s">
        <v>8</v>
      </c>
      <c r="E76" s="141" t="s">
        <v>115</v>
      </c>
      <c r="F76" s="19">
        <v>503937</v>
      </c>
      <c r="G76" s="19"/>
      <c r="H76" s="35">
        <f>SUM(F76:G76)</f>
        <v>503937</v>
      </c>
      <c r="I76" s="19">
        <v>432565</v>
      </c>
      <c r="J76" s="19"/>
      <c r="K76" s="35">
        <f>SUM(I76:J76)</f>
        <v>432565</v>
      </c>
      <c r="L76" s="19">
        <f>I76-F76</f>
        <v>-71372</v>
      </c>
      <c r="M76" s="119"/>
      <c r="N76" s="35">
        <f>SUM(L76:M76)</f>
        <v>-71372</v>
      </c>
    </row>
    <row r="77" spans="1:15" s="89" customFormat="1" ht="41.25" customHeight="1">
      <c r="A77" s="287" t="s">
        <v>312</v>
      </c>
      <c r="B77" s="288"/>
      <c r="C77" s="288"/>
      <c r="D77" s="288"/>
      <c r="E77" s="288"/>
      <c r="F77" s="288"/>
      <c r="G77" s="288"/>
      <c r="H77" s="288"/>
      <c r="I77" s="288"/>
      <c r="J77" s="288"/>
      <c r="K77" s="288"/>
      <c r="L77" s="288"/>
      <c r="M77" s="288"/>
      <c r="N77" s="288"/>
      <c r="O77" s="138"/>
    </row>
    <row r="78" spans="1:14" s="89" customFormat="1" ht="21" customHeight="1">
      <c r="A78" s="67">
        <v>4</v>
      </c>
      <c r="B78" s="304" t="s">
        <v>144</v>
      </c>
      <c r="C78" s="306"/>
      <c r="D78" s="18"/>
      <c r="E78" s="26"/>
      <c r="F78" s="99"/>
      <c r="G78" s="99"/>
      <c r="H78" s="94"/>
      <c r="I78" s="99"/>
      <c r="J78" s="99"/>
      <c r="K78" s="94"/>
      <c r="L78" s="100"/>
      <c r="M78" s="96"/>
      <c r="N78" s="94"/>
    </row>
    <row r="79" spans="1:15" s="88" customFormat="1" ht="57" customHeight="1">
      <c r="A79" s="7"/>
      <c r="B79" s="307" t="s">
        <v>9</v>
      </c>
      <c r="C79" s="306"/>
      <c r="D79" s="18" t="s">
        <v>8</v>
      </c>
      <c r="E79" s="26" t="s">
        <v>114</v>
      </c>
      <c r="F79" s="37">
        <f>F76/F73</f>
        <v>170.07661154235572</v>
      </c>
      <c r="G79" s="37"/>
      <c r="H79" s="34">
        <f>SUM(F79:G79)</f>
        <v>170.07661154235572</v>
      </c>
      <c r="I79" s="37">
        <f>I76/I73</f>
        <v>145.98886263921702</v>
      </c>
      <c r="J79" s="20"/>
      <c r="K79" s="34">
        <f>SUM(I79:J79)</f>
        <v>145.98886263921702</v>
      </c>
      <c r="L79" s="37">
        <f>I79-F79</f>
        <v>-24.087748903138703</v>
      </c>
      <c r="M79" s="119"/>
      <c r="N79" s="34">
        <f>SUM(L79:M79)</f>
        <v>-24.087748903138703</v>
      </c>
      <c r="O79" s="177"/>
    </row>
    <row r="80" spans="1:15" s="73" customFormat="1" ht="28.5" customHeight="1">
      <c r="A80" s="287" t="s">
        <v>221</v>
      </c>
      <c r="B80" s="288"/>
      <c r="C80" s="288"/>
      <c r="D80" s="288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72"/>
    </row>
    <row r="81" spans="1:16" s="73" customFormat="1" ht="28.5" customHeight="1">
      <c r="A81" s="350" t="s">
        <v>242</v>
      </c>
      <c r="B81" s="351"/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137"/>
      <c r="P81" s="137"/>
    </row>
    <row r="82" spans="1:16" s="73" customFormat="1" ht="11.25" customHeight="1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7"/>
      <c r="P82" s="137"/>
    </row>
    <row r="83" spans="1:16" s="73" customFormat="1" ht="14.25" customHeight="1">
      <c r="A83" s="178" t="s">
        <v>224</v>
      </c>
      <c r="B83" s="349" t="s">
        <v>225</v>
      </c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137"/>
      <c r="P83" s="137"/>
    </row>
    <row r="84" spans="1:16" s="73" customFormat="1" ht="26.25" customHeight="1">
      <c r="A84" s="349" t="s">
        <v>294</v>
      </c>
      <c r="B84" s="349"/>
      <c r="C84" s="349"/>
      <c r="D84" s="349"/>
      <c r="E84" s="349"/>
      <c r="F84" s="349"/>
      <c r="G84" s="349"/>
      <c r="H84" s="349"/>
      <c r="I84" s="349"/>
      <c r="J84" s="349"/>
      <c r="K84" s="349"/>
      <c r="L84" s="349"/>
      <c r="M84" s="349"/>
      <c r="N84" s="349"/>
      <c r="O84" s="137"/>
      <c r="P84" s="137"/>
    </row>
    <row r="85" spans="1:16" s="73" customFormat="1" ht="19.5" customHeight="1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7"/>
      <c r="P85" s="137"/>
    </row>
    <row r="86" spans="1:16" s="73" customFormat="1" ht="22.5" customHeight="1">
      <c r="A86" s="136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7"/>
      <c r="P86" s="137"/>
    </row>
    <row r="87" spans="1:13" ht="15" customHeight="1">
      <c r="A87" s="282" t="s">
        <v>317</v>
      </c>
      <c r="B87" s="282"/>
      <c r="C87" s="282"/>
      <c r="D87" s="282"/>
      <c r="E87" s="282"/>
      <c r="F87" s="282"/>
      <c r="G87" s="3"/>
      <c r="H87" s="3"/>
      <c r="I87" s="3"/>
      <c r="J87" s="3"/>
      <c r="K87" s="3"/>
      <c r="L87" s="3"/>
      <c r="M87" s="3"/>
    </row>
    <row r="88" spans="1:15" ht="15.75">
      <c r="A88" s="282"/>
      <c r="B88" s="282"/>
      <c r="C88" s="282"/>
      <c r="D88" s="282"/>
      <c r="E88" s="282"/>
      <c r="F88" s="282"/>
      <c r="G88" s="3"/>
      <c r="H88" s="3"/>
      <c r="I88" s="14"/>
      <c r="J88" s="14"/>
      <c r="K88" s="289" t="s">
        <v>222</v>
      </c>
      <c r="L88" s="289"/>
      <c r="M88" s="289"/>
      <c r="N88" s="3"/>
      <c r="O88" s="3"/>
    </row>
    <row r="89" spans="1:15" ht="12.75">
      <c r="A89" s="3" t="s">
        <v>20</v>
      </c>
      <c r="B89" s="3" t="s">
        <v>23</v>
      </c>
      <c r="C89" s="3"/>
      <c r="D89" s="3"/>
      <c r="E89" s="3"/>
      <c r="F89" s="3"/>
      <c r="G89" s="3"/>
      <c r="H89" s="3"/>
      <c r="I89" s="308" t="s">
        <v>22</v>
      </c>
      <c r="J89" s="308"/>
      <c r="K89" s="308" t="s">
        <v>21</v>
      </c>
      <c r="L89" s="308"/>
      <c r="M89" s="308"/>
      <c r="N89" s="3"/>
      <c r="O89" s="3"/>
    </row>
    <row r="90" spans="1:15" ht="12.75">
      <c r="A90" s="3"/>
      <c r="B90" s="3"/>
      <c r="C90" s="3"/>
      <c r="D90" s="3"/>
      <c r="E90" s="3"/>
      <c r="F90" s="3"/>
      <c r="G90" s="3"/>
      <c r="H90" s="3"/>
      <c r="I90" s="161"/>
      <c r="J90" s="161"/>
      <c r="K90" s="161"/>
      <c r="L90" s="161"/>
      <c r="M90" s="161"/>
      <c r="N90" s="3"/>
      <c r="O90" s="3"/>
    </row>
    <row r="91" spans="1:13" ht="15" customHeight="1">
      <c r="A91" s="282" t="s">
        <v>319</v>
      </c>
      <c r="B91" s="282"/>
      <c r="C91" s="282"/>
      <c r="D91" s="282"/>
      <c r="E91" s="282"/>
      <c r="F91" s="282"/>
      <c r="G91" s="3"/>
      <c r="H91" s="3"/>
      <c r="I91" s="3"/>
      <c r="J91" s="3"/>
      <c r="K91" s="3"/>
      <c r="L91" s="3"/>
      <c r="M91" s="3"/>
    </row>
    <row r="92" spans="1:13" ht="15.75" customHeight="1">
      <c r="A92" s="282"/>
      <c r="B92" s="282"/>
      <c r="C92" s="282"/>
      <c r="D92" s="282"/>
      <c r="E92" s="282"/>
      <c r="F92" s="282"/>
      <c r="G92" s="3"/>
      <c r="H92" s="3"/>
      <c r="I92" s="281"/>
      <c r="J92" s="281"/>
      <c r="K92" s="289" t="s">
        <v>223</v>
      </c>
      <c r="L92" s="289"/>
      <c r="M92" s="289"/>
    </row>
    <row r="93" spans="1:15" ht="12.75" customHeight="1">
      <c r="A93" s="277"/>
      <c r="B93" s="277"/>
      <c r="C93" s="277"/>
      <c r="D93" s="277"/>
      <c r="E93" s="277"/>
      <c r="F93" s="12"/>
      <c r="G93" s="12"/>
      <c r="H93" s="12"/>
      <c r="I93" s="308" t="s">
        <v>117</v>
      </c>
      <c r="J93" s="308"/>
      <c r="K93" s="308" t="s">
        <v>21</v>
      </c>
      <c r="L93" s="308"/>
      <c r="M93" s="308"/>
      <c r="N93" s="3"/>
      <c r="O93" s="3"/>
    </row>
  </sheetData>
  <sheetProtection/>
  <mergeCells count="83">
    <mergeCell ref="B36:E36"/>
    <mergeCell ref="B37:E37"/>
    <mergeCell ref="A41:N41"/>
    <mergeCell ref="A45:A46"/>
    <mergeCell ref="E54:E55"/>
    <mergeCell ref="B64:C64"/>
    <mergeCell ref="B48:E48"/>
    <mergeCell ref="B47:E47"/>
    <mergeCell ref="B40:E40"/>
    <mergeCell ref="B49:E49"/>
    <mergeCell ref="I93:J93"/>
    <mergeCell ref="K93:M93"/>
    <mergeCell ref="K88:M88"/>
    <mergeCell ref="K92:M92"/>
    <mergeCell ref="K89:M89"/>
    <mergeCell ref="B65:C65"/>
    <mergeCell ref="B66:C66"/>
    <mergeCell ref="B67:C67"/>
    <mergeCell ref="B78:C78"/>
    <mergeCell ref="B76:C76"/>
    <mergeCell ref="F16:K16"/>
    <mergeCell ref="B20:N20"/>
    <mergeCell ref="B21:N21"/>
    <mergeCell ref="B27:N27"/>
    <mergeCell ref="B28:N28"/>
    <mergeCell ref="L32:N32"/>
    <mergeCell ref="D9:N9"/>
    <mergeCell ref="D12:N12"/>
    <mergeCell ref="D15:N15"/>
    <mergeCell ref="F45:H45"/>
    <mergeCell ref="B35:E35"/>
    <mergeCell ref="B52:L52"/>
    <mergeCell ref="B38:E38"/>
    <mergeCell ref="B39:E39"/>
    <mergeCell ref="I45:K45"/>
    <mergeCell ref="B30:N30"/>
    <mergeCell ref="L54:N54"/>
    <mergeCell ref="A77:N77"/>
    <mergeCell ref="B75:C75"/>
    <mergeCell ref="B32:E33"/>
    <mergeCell ref="B34:E34"/>
    <mergeCell ref="A54:A55"/>
    <mergeCell ref="B43:M43"/>
    <mergeCell ref="L45:N45"/>
    <mergeCell ref="B45:E46"/>
    <mergeCell ref="A32:A33"/>
    <mergeCell ref="B60:C60"/>
    <mergeCell ref="L31:M31"/>
    <mergeCell ref="F32:H32"/>
    <mergeCell ref="I32:K32"/>
    <mergeCell ref="F54:H54"/>
    <mergeCell ref="I54:K54"/>
    <mergeCell ref="D54:D55"/>
    <mergeCell ref="B54:C55"/>
    <mergeCell ref="B56:C56"/>
    <mergeCell ref="B58:C58"/>
    <mergeCell ref="B61:C61"/>
    <mergeCell ref="B68:C68"/>
    <mergeCell ref="K1:L1"/>
    <mergeCell ref="D13:K13"/>
    <mergeCell ref="B57:C57"/>
    <mergeCell ref="B62:C62"/>
    <mergeCell ref="B63:C63"/>
    <mergeCell ref="A50:E50"/>
    <mergeCell ref="A7:M7"/>
    <mergeCell ref="D10:K10"/>
    <mergeCell ref="A6:M6"/>
    <mergeCell ref="B59:C59"/>
    <mergeCell ref="B18:M18"/>
    <mergeCell ref="A80:N80"/>
    <mergeCell ref="A84:N84"/>
    <mergeCell ref="B72:C72"/>
    <mergeCell ref="B73:C73"/>
    <mergeCell ref="B70:C70"/>
    <mergeCell ref="B74:C74"/>
    <mergeCell ref="B79:C79"/>
    <mergeCell ref="A87:F88"/>
    <mergeCell ref="A91:F92"/>
    <mergeCell ref="B69:C69"/>
    <mergeCell ref="A71:N71"/>
    <mergeCell ref="I89:J89"/>
    <mergeCell ref="A81:N81"/>
    <mergeCell ref="B83:N83"/>
  </mergeCells>
  <printOptions horizontalCentered="1"/>
  <pageMargins left="0.1968503937007874" right="0.1968503937007874" top="0.5905511811023623" bottom="0.3937007874015748" header="0.5118110236220472" footer="0"/>
  <pageSetup fitToHeight="3" horizontalDpi="600" verticalDpi="600" orientation="landscape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2020-02-17T11:03:13Z</cp:lastPrinted>
  <dcterms:created xsi:type="dcterms:W3CDTF">1996-10-08T23:32:33Z</dcterms:created>
  <dcterms:modified xsi:type="dcterms:W3CDTF">2020-02-26T14:12:23Z</dcterms:modified>
  <cp:category/>
  <cp:version/>
  <cp:contentType/>
  <cp:contentStatus/>
</cp:coreProperties>
</file>