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 firstSheet="3" activeTab="6"/>
  </bookViews>
  <sheets>
    <sheet name="Бутівський НВК" sheetId="1" r:id="rId1"/>
    <sheet name="Войнівська ЗШ І-ІІІ ст" sheetId="2" r:id="rId2"/>
    <sheet name="Головківський НВК" sheetId="27" r:id="rId3"/>
    <sheet name="Ізмайлівська ЗШ І-ІІІ ст" sheetId="29" r:id="rId4"/>
    <sheet name="Користівська ЗШ ІІІІ ст" sheetId="32" r:id="rId5"/>
    <sheet name="Протопопівська ЗШ І-ІІІ ст" sheetId="41" r:id="rId6"/>
    <sheet name="Цукрозаводський НВК " sheetId="43" r:id="rId7"/>
    <sheet name="Лист1" sheetId="51" r:id="rId8"/>
  </sheets>
  <calcPr calcId="125725"/>
</workbook>
</file>

<file path=xl/calcChain.xml><?xml version="1.0" encoding="utf-8"?>
<calcChain xmlns="http://schemas.openxmlformats.org/spreadsheetml/2006/main">
  <c r="C14" i="43"/>
  <c r="C11"/>
  <c r="C10"/>
  <c r="C9"/>
  <c r="C16" i="41"/>
  <c r="C15"/>
  <c r="C11"/>
  <c r="C10"/>
  <c r="C9"/>
  <c r="C20" i="32"/>
  <c r="C15"/>
  <c r="C16"/>
  <c r="C14"/>
  <c r="C11"/>
  <c r="C10"/>
  <c r="C9"/>
  <c r="C20" i="29"/>
  <c r="C15" i="27"/>
  <c r="C15" i="29"/>
  <c r="C10" i="27"/>
  <c r="C10" i="29"/>
  <c r="C9"/>
  <c r="C20" i="27"/>
  <c r="C9"/>
  <c r="C14" i="2"/>
  <c r="C20"/>
  <c r="C15"/>
  <c r="C11"/>
  <c r="C10"/>
  <c r="C9"/>
  <c r="C8"/>
  <c r="C11" i="1"/>
  <c r="C20"/>
  <c r="C15"/>
  <c r="C14"/>
  <c r="C10"/>
  <c r="C8"/>
  <c r="C7" i="2"/>
  <c r="C7" i="1"/>
  <c r="D8" i="43"/>
  <c r="D7"/>
  <c r="D8" i="41"/>
  <c r="D7"/>
  <c r="D8" i="32"/>
  <c r="D7"/>
  <c r="D8" i="29"/>
  <c r="D7"/>
  <c r="D8" i="27"/>
  <c r="D7"/>
  <c r="D8" i="2"/>
  <c r="D7"/>
  <c r="D8" i="1"/>
  <c r="D7"/>
  <c r="D15" i="27"/>
  <c r="D11"/>
  <c r="D10"/>
  <c r="D10" i="1"/>
  <c r="D9" i="27"/>
  <c r="D9" i="1"/>
  <c r="C45" i="27"/>
  <c r="C44" i="1"/>
  <c r="D49" i="43"/>
  <c r="D45"/>
  <c r="D44"/>
  <c r="C64"/>
  <c r="C58"/>
  <c r="D44" i="41"/>
  <c r="D49"/>
  <c r="D45"/>
  <c r="D48" i="32"/>
  <c r="D44"/>
  <c r="D43"/>
  <c r="D49" i="29"/>
  <c r="D45"/>
  <c r="D44"/>
  <c r="D49" i="27"/>
  <c r="D45"/>
  <c r="D44"/>
  <c r="C57"/>
  <c r="D49" i="2" l="1"/>
  <c r="D45"/>
  <c r="D44"/>
  <c r="D48" i="51"/>
  <c r="D48" i="1"/>
  <c r="D44" i="51"/>
  <c r="D44" i="1"/>
  <c r="E8" i="43"/>
  <c r="E9"/>
  <c r="E10"/>
  <c r="E11"/>
  <c r="E12"/>
  <c r="E13"/>
  <c r="E14"/>
  <c r="E15"/>
  <c r="E16"/>
  <c r="E17"/>
  <c r="E18"/>
  <c r="E19"/>
  <c r="E20"/>
  <c r="E21"/>
  <c r="E22"/>
  <c r="E23"/>
  <c r="E24"/>
  <c r="E7"/>
  <c r="E8" i="41"/>
  <c r="E9"/>
  <c r="E10"/>
  <c r="E11"/>
  <c r="E12"/>
  <c r="E13"/>
  <c r="E14"/>
  <c r="E15"/>
  <c r="E16"/>
  <c r="E17"/>
  <c r="E18"/>
  <c r="E19"/>
  <c r="E20"/>
  <c r="E21"/>
  <c r="E22"/>
  <c r="E23"/>
  <c r="E24"/>
  <c r="E7"/>
  <c r="E8" i="32"/>
  <c r="E9"/>
  <c r="E10"/>
  <c r="E11"/>
  <c r="E12"/>
  <c r="E13"/>
  <c r="E14"/>
  <c r="E15"/>
  <c r="E16"/>
  <c r="E17"/>
  <c r="E18"/>
  <c r="E19"/>
  <c r="E20"/>
  <c r="E21"/>
  <c r="E22"/>
  <c r="E23"/>
  <c r="E24"/>
  <c r="E7"/>
  <c r="E8" i="29"/>
  <c r="E9"/>
  <c r="E10"/>
  <c r="E11"/>
  <c r="E12"/>
  <c r="E13"/>
  <c r="E14"/>
  <c r="E15"/>
  <c r="E16"/>
  <c r="E17"/>
  <c r="E18"/>
  <c r="E19"/>
  <c r="E20"/>
  <c r="E21"/>
  <c r="E22"/>
  <c r="E23"/>
  <c r="E24"/>
  <c r="E7"/>
  <c r="E8" i="27"/>
  <c r="E9"/>
  <c r="E10"/>
  <c r="E11"/>
  <c r="E12"/>
  <c r="E13"/>
  <c r="E14"/>
  <c r="E15"/>
  <c r="E16"/>
  <c r="E17"/>
  <c r="E18"/>
  <c r="E19"/>
  <c r="E20"/>
  <c r="E21"/>
  <c r="E22"/>
  <c r="E23"/>
  <c r="E24"/>
  <c r="E7"/>
  <c r="E8" i="2"/>
  <c r="E9"/>
  <c r="E10"/>
  <c r="E11"/>
  <c r="E12"/>
  <c r="E13"/>
  <c r="E14"/>
  <c r="E15"/>
  <c r="E16"/>
  <c r="E17"/>
  <c r="E18"/>
  <c r="E19"/>
  <c r="E20"/>
  <c r="E21"/>
  <c r="E22"/>
  <c r="E23"/>
  <c r="E24"/>
  <c r="E7"/>
  <c r="E8" i="1"/>
  <c r="E9"/>
  <c r="E10"/>
  <c r="E11"/>
  <c r="E12"/>
  <c r="E13"/>
  <c r="E14"/>
  <c r="E15"/>
  <c r="E16"/>
  <c r="E17"/>
  <c r="E18"/>
  <c r="E19"/>
  <c r="E20"/>
  <c r="E21"/>
  <c r="E22"/>
  <c r="E23"/>
  <c r="E24"/>
  <c r="E7"/>
  <c r="C57" i="2" l="1"/>
  <c r="C75" i="41" l="1"/>
  <c r="C76" i="29"/>
  <c r="C75" i="27"/>
  <c r="C75" i="2"/>
  <c r="C77" i="1"/>
  <c r="C76" i="32"/>
  <c r="C76" i="43" l="1"/>
  <c r="D25"/>
  <c r="D25" i="41"/>
  <c r="D25" i="32"/>
  <c r="D25" i="29"/>
  <c r="D25" i="27"/>
  <c r="C25" i="2"/>
  <c r="D25"/>
  <c r="D25" i="1"/>
  <c r="D51" i="29"/>
  <c r="C51"/>
  <c r="D38"/>
  <c r="C38"/>
  <c r="E25" i="2" l="1"/>
  <c r="C51" i="43"/>
  <c r="D51"/>
  <c r="D38"/>
  <c r="C38"/>
  <c r="C51" i="41"/>
  <c r="D51"/>
  <c r="D39"/>
  <c r="C39"/>
  <c r="C50" i="32"/>
  <c r="D50"/>
  <c r="D37"/>
  <c r="C37"/>
  <c r="C51" i="27"/>
  <c r="D51"/>
  <c r="C38"/>
  <c r="D38"/>
  <c r="C51" i="2"/>
  <c r="D51"/>
  <c r="D38"/>
  <c r="C38"/>
  <c r="C50" i="1"/>
  <c r="C37"/>
  <c r="D37" l="1"/>
  <c r="D50"/>
  <c r="C25" i="27" l="1"/>
  <c r="E25" l="1"/>
  <c r="C25" i="1"/>
  <c r="C25" i="43"/>
  <c r="C25" i="41"/>
  <c r="C25" i="32"/>
  <c r="C25" i="29"/>
  <c r="E25" i="43" l="1"/>
  <c r="E25" i="41"/>
  <c r="E25" i="32"/>
  <c r="E25" i="29"/>
  <c r="E25" i="1"/>
</calcChain>
</file>

<file path=xl/sharedStrings.xml><?xml version="1.0" encoding="utf-8"?>
<sst xmlns="http://schemas.openxmlformats.org/spreadsheetml/2006/main" count="512" uniqueCount="60">
  <si>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</si>
  <si>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</si>
  <si>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</si>
  <si>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</si>
  <si>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</si>
  <si>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</si>
  <si>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</si>
  <si>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</si>
  <si>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</si>
  <si>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</si>
  <si>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</si>
  <si>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</si>
  <si>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</si>
  <si>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</si>
  <si>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</si>
  <si>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</si>
  <si>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</si>
  <si>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</si>
  <si>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</si>
  <si>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</si>
  <si>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</si>
  <si>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</si>
  <si>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</si>
  <si>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</si>
  <si>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</si>
  <si>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</si>
  <si>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</si>
  <si>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</si>
  <si>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</si>
  <si>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</si>
  <si>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</si>
  <si>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</si>
  <si>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</si>
  <si>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</si>
  <si>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</si>
  <si>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</si>
  <si>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</si>
  <si>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</si>
  <si>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</si>
  <si>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</si>
  <si>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</si>
  <si>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</si>
  <si>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</si>
  <si>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</si>
  <si>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</si>
  <si>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</si>
  <si>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</si>
  <si>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</si>
  <si>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Інше(штамп,с-ма очищ.води)</t>
  </si>
  <si>
    <t>Інформація про перелік товарів,робіт і послуг отриманих як благодійна допомога станом на 01.03. 2019 року</t>
  </si>
  <si>
    <t>Сума коштів, отриманих з інших джерел, не заборонених чинним законодавством: 1354,70</t>
  </si>
  <si>
    <t>Бутівський заклад загальної середньої освіти І-ІІ ступенів - заклад дошкільної освіти Приютівської селищної ради Олександрійського району Кіровоградської області</t>
  </si>
  <si>
    <t>Войнівський заклад загальної середньої освіти І-ІІІ ступенів  Приютівської селищної ради Олександрійського району Кіровоградської області</t>
  </si>
  <si>
    <t>Головківський заклад загальної середньої освіти І-ІІІ ступенів - заклад дошкільної освіти Приютівської селищної ради Олександрійського району Кіровоградської області</t>
  </si>
  <si>
    <t>Ізмайлівський заклад загальної середньої освіти І-ІІІ ступенів  Приютівської селищної ради Олександрійського району Кіровоградської області</t>
  </si>
  <si>
    <t>Користівський ліцей Приютівської селищної ради Олександрійського району Кіровоградської області</t>
  </si>
  <si>
    <t>Протопопівський заклад загальної середньої освіти І-ІІІ ступенів  Приютівської селищної ради Олександрійського району Кіровоградської області</t>
  </si>
  <si>
    <t>Цукрозаводський заклад загальної середньої освіти І-ІІІ ступенів - заклад позашкільної освіти Приютівської селищної ради Олександрійського району Кіровоградської області</t>
  </si>
  <si>
    <t xml:space="preserve">Кошторис та фінансовий звіт  про надходження та використання   коштів стоном на 01.10.2019 року  </t>
  </si>
  <si>
    <t>Інформація про перелік товарів,робіт і послуг отриманих як благодійна допомога станом на 01.10. 2019 року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</si>
</sst>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2" borderId="0" xfId="0" applyFill="1"/>
    <xf numFmtId="0" fontId="2" fillId="0" borderId="0" xfId="0" applyFont="1"/>
    <xf numFmtId="2" fontId="3" fillId="0" borderId="0" xfId="0" applyNumberFormat="1" applyFont="1"/>
    <xf numFmtId="0" fontId="4" fillId="0" borderId="0" xfId="0" applyFont="1"/>
    <xf numFmtId="0" fontId="3" fillId="0" borderId="0" xfId="0" applyFont="1"/>
    <xf numFmtId="0" fontId="0" fillId="0" borderId="0" xfId="0" applyFont="1"/>
    <xf numFmtId="0" fontId="7" fillId="0" borderId="0" xfId="0" applyFont="1"/>
    <xf numFmtId="2" fontId="4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2" fontId="6" fillId="0" borderId="0" xfId="0" applyNumberFormat="1" applyFont="1"/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16" fontId="0" fillId="0" borderId="0" xfId="0" applyNumberFormat="1"/>
    <xf numFmtId="0" fontId="5" fillId="0" borderId="1" xfId="0" applyFont="1" applyBorder="1" applyAlignment="1">
      <alignment wrapText="1"/>
    </xf>
    <xf numFmtId="0" fontId="10" fillId="0" borderId="1" xfId="0" applyFont="1" applyBorder="1" applyAlignment="1"/>
    <xf numFmtId="0" fontId="11" fillId="0" borderId="1" xfId="0" applyNumberFormat="1" applyFont="1" applyBorder="1" applyAlignment="1">
      <alignment horizontal="left"/>
    </xf>
    <xf numFmtId="0" fontId="0" fillId="2" borderId="0" xfId="0" applyFill="1" applyBorder="1"/>
    <xf numFmtId="2" fontId="10" fillId="0" borderId="1" xfId="0" applyNumberFormat="1" applyFont="1" applyBorder="1"/>
    <xf numFmtId="2" fontId="6" fillId="0" borderId="0" xfId="0" applyNumberFormat="1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/>
    <xf numFmtId="2" fontId="12" fillId="0" borderId="1" xfId="0" applyNumberFormat="1" applyFont="1" applyBorder="1"/>
    <xf numFmtId="0" fontId="12" fillId="0" borderId="1" xfId="0" applyFont="1" applyBorder="1" applyAlignment="1"/>
    <xf numFmtId="0" fontId="5" fillId="0" borderId="0" xfId="0" applyFont="1" applyBorder="1" applyAlignment="1">
      <alignment wrapText="1"/>
    </xf>
    <xf numFmtId="0" fontId="6" fillId="0" borderId="0" xfId="0" applyFont="1" applyBorder="1"/>
    <xf numFmtId="2" fontId="5" fillId="0" borderId="0" xfId="0" applyNumberFormat="1" applyFont="1" applyBorder="1"/>
    <xf numFmtId="0" fontId="6" fillId="0" borderId="1" xfId="0" applyFont="1" applyBorder="1" applyAlignment="1">
      <alignment horizontal="right"/>
    </xf>
    <xf numFmtId="2" fontId="5" fillId="2" borderId="1" xfId="0" applyNumberFormat="1" applyFont="1" applyFill="1" applyBorder="1"/>
    <xf numFmtId="2" fontId="10" fillId="0" borderId="0" xfId="0" applyNumberFormat="1" applyFont="1" applyAlignment="1">
      <alignment horizontal="right"/>
    </xf>
    <xf numFmtId="2" fontId="13" fillId="2" borderId="1" xfId="0" applyNumberFormat="1" applyFont="1" applyFill="1" applyBorder="1"/>
    <xf numFmtId="0" fontId="8" fillId="0" borderId="0" xfId="0" applyFont="1"/>
    <xf numFmtId="2" fontId="10" fillId="0" borderId="3" xfId="0" applyNumberFormat="1" applyFont="1" applyBorder="1" applyAlignment="1"/>
    <xf numFmtId="2" fontId="10" fillId="0" borderId="4" xfId="0" applyNumberFormat="1" applyFont="1" applyBorder="1" applyAlignment="1"/>
    <xf numFmtId="0" fontId="5" fillId="0" borderId="3" xfId="0" applyFont="1" applyBorder="1" applyAlignment="1">
      <alignment wrapText="1"/>
    </xf>
    <xf numFmtId="0" fontId="6" fillId="0" borderId="4" xfId="0" applyFont="1" applyBorder="1" applyAlignment="1"/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2" fontId="6" fillId="0" borderId="3" xfId="0" applyNumberFormat="1" applyFont="1" applyBorder="1" applyAlignment="1"/>
    <xf numFmtId="2" fontId="6" fillId="0" borderId="4" xfId="0" applyNumberFormat="1" applyFont="1" applyBorder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2" fontId="6" fillId="0" borderId="1" xfId="0" applyNumberFormat="1" applyFont="1" applyBorder="1" applyAlignment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topLeftCell="A55" workbookViewId="0">
      <selection activeCell="G79" sqref="G79"/>
    </sheetView>
  </sheetViews>
  <sheetFormatPr defaultRowHeight="15"/>
  <cols>
    <col min="1" max="1" width="47.875" style="1" customWidth="1"/>
    <col min="2" max="2" width="8.125" style="10" customWidth="1"/>
    <col min="3" max="3" width="17.5" style="4" customWidth="1"/>
    <col min="4" max="4" width="16.5" style="4" customWidth="1"/>
    <col min="5" max="5" width="9.875" hidden="1" customWidth="1"/>
    <col min="6" max="6" width="10.5" bestFit="1" customWidth="1"/>
  </cols>
  <sheetData>
    <row r="2" spans="1:9" ht="67.5" customHeight="1">
      <c r="A2" s="64" t="s">
        <v>58</v>
      </c>
      <c r="B2" s="65"/>
      <c r="C2" s="65"/>
      <c r="D2" s="65"/>
      <c r="I2" s="8"/>
    </row>
    <row r="3" spans="1:9" ht="68.25" customHeight="1">
      <c r="A3" s="62" t="s">
        <v>51</v>
      </c>
      <c r="B3" s="63"/>
      <c r="C3" s="63"/>
      <c r="D3" s="63"/>
    </row>
    <row r="4" spans="1:9">
      <c r="A4" s="6"/>
      <c r="B4" s="9"/>
      <c r="C4" s="7"/>
      <c r="D4" s="7"/>
    </row>
    <row r="5" spans="1:9" ht="47.25" customHeight="1">
      <c r="A5" s="66" t="s">
        <v>24</v>
      </c>
      <c r="B5" s="67"/>
      <c r="C5" s="67"/>
      <c r="D5" s="67"/>
    </row>
    <row r="6" spans="1:9" ht="70.5" customHeight="1">
      <c r="A6" s="22" t="s">
        <v>0</v>
      </c>
      <c r="B6" s="22" t="s">
        <v>1</v>
      </c>
      <c r="C6" s="17" t="s">
        <v>23</v>
      </c>
      <c r="D6" s="17" t="s">
        <v>18</v>
      </c>
    </row>
    <row r="7" spans="1:9" ht="15" customHeight="1">
      <c r="A7" s="28" t="s">
        <v>22</v>
      </c>
      <c r="B7" s="23">
        <v>2111</v>
      </c>
      <c r="C7" s="31">
        <f>1731170+90930</f>
        <v>1822100</v>
      </c>
      <c r="D7" s="31">
        <f>1620384.06+126598.41</f>
        <v>1746982.47</v>
      </c>
      <c r="E7" s="4">
        <f>C7-D7</f>
        <v>75117.530000000028</v>
      </c>
      <c r="F7" s="4"/>
    </row>
    <row r="8" spans="1:9" ht="17.25" customHeight="1">
      <c r="A8" s="28" t="s">
        <v>41</v>
      </c>
      <c r="B8" s="23">
        <v>2120</v>
      </c>
      <c r="C8" s="31">
        <f>380880+22200</f>
        <v>403080</v>
      </c>
      <c r="D8" s="31">
        <f>363634.96+30404.43</f>
        <v>394039.39</v>
      </c>
      <c r="E8" s="4">
        <f t="shared" ref="E8:E25" si="0">C8-D8</f>
        <v>9040.609999999986</v>
      </c>
      <c r="F8" s="4"/>
    </row>
    <row r="9" spans="1:9" ht="37.5">
      <c r="A9" s="18" t="s">
        <v>2</v>
      </c>
      <c r="B9" s="24">
        <v>2210</v>
      </c>
      <c r="C9" s="20">
        <v>35500</v>
      </c>
      <c r="D9" s="31">
        <f>35411.2</f>
        <v>35411.199999999997</v>
      </c>
      <c r="E9" s="4">
        <f t="shared" si="0"/>
        <v>88.80000000000291</v>
      </c>
      <c r="F9" s="4"/>
      <c r="H9" s="4"/>
    </row>
    <row r="10" spans="1:9" ht="18.75">
      <c r="A10" s="19" t="s">
        <v>3</v>
      </c>
      <c r="B10" s="24">
        <v>2230</v>
      </c>
      <c r="C10" s="20">
        <f>20726+75320</f>
        <v>96046</v>
      </c>
      <c r="D10" s="20">
        <f>37577.08+24073.9</f>
        <v>61650.98</v>
      </c>
      <c r="E10" s="4">
        <f t="shared" si="0"/>
        <v>34395.019999999997</v>
      </c>
      <c r="F10" s="4"/>
    </row>
    <row r="11" spans="1:9" ht="18.75">
      <c r="A11" s="19" t="s">
        <v>4</v>
      </c>
      <c r="B11" s="24">
        <v>2240</v>
      </c>
      <c r="C11" s="20">
        <f>271335-500-3300-140</f>
        <v>267395</v>
      </c>
      <c r="D11" s="20">
        <v>82789.950000000012</v>
      </c>
      <c r="E11" s="4">
        <f t="shared" si="0"/>
        <v>184605.05</v>
      </c>
      <c r="F11" s="4"/>
    </row>
    <row r="12" spans="1:9" ht="18.75">
      <c r="A12" s="19" t="s">
        <v>5</v>
      </c>
      <c r="B12" s="24">
        <v>2250</v>
      </c>
      <c r="C12" s="20">
        <v>1485.28</v>
      </c>
      <c r="D12" s="20">
        <v>1485.28</v>
      </c>
      <c r="E12" s="4">
        <f t="shared" si="0"/>
        <v>0</v>
      </c>
      <c r="F12" s="4"/>
    </row>
    <row r="13" spans="1:9" ht="18.75">
      <c r="A13" s="19" t="s">
        <v>6</v>
      </c>
      <c r="B13" s="24">
        <v>2271</v>
      </c>
      <c r="C13" s="20"/>
      <c r="D13" s="20"/>
      <c r="E13" s="4">
        <f t="shared" si="0"/>
        <v>0</v>
      </c>
      <c r="F13" s="4"/>
    </row>
    <row r="14" spans="1:9" ht="37.5">
      <c r="A14" s="18" t="s">
        <v>7</v>
      </c>
      <c r="B14" s="24">
        <v>2272</v>
      </c>
      <c r="C14" s="20">
        <f>1180+500</f>
        <v>1680</v>
      </c>
      <c r="D14" s="20">
        <v>1583.1999999999998</v>
      </c>
      <c r="E14" s="4">
        <f t="shared" si="0"/>
        <v>96.800000000000182</v>
      </c>
      <c r="F14" s="4"/>
    </row>
    <row r="15" spans="1:9" ht="18.75">
      <c r="A15" s="19" t="s">
        <v>8</v>
      </c>
      <c r="B15" s="24">
        <v>2273</v>
      </c>
      <c r="C15" s="20">
        <f>35270+3300</f>
        <v>38570</v>
      </c>
      <c r="D15" s="20">
        <v>38473.244037893972</v>
      </c>
      <c r="E15" s="4">
        <f t="shared" si="0"/>
        <v>96.755962106028164</v>
      </c>
      <c r="F15" s="4"/>
    </row>
    <row r="16" spans="1:9" ht="18.75">
      <c r="A16" s="19" t="s">
        <v>9</v>
      </c>
      <c r="B16" s="24">
        <v>2274</v>
      </c>
      <c r="C16" s="20">
        <v>195790</v>
      </c>
      <c r="D16" s="20">
        <v>194341.11000000002</v>
      </c>
      <c r="E16" s="4">
        <f t="shared" si="0"/>
        <v>1448.8899999999849</v>
      </c>
      <c r="F16" s="4"/>
    </row>
    <row r="17" spans="1:14" ht="18.75">
      <c r="A17" s="19" t="s">
        <v>10</v>
      </c>
      <c r="B17" s="24">
        <v>2275</v>
      </c>
      <c r="C17" s="20"/>
      <c r="D17" s="20"/>
      <c r="E17" s="4">
        <f t="shared" si="0"/>
        <v>0</v>
      </c>
      <c r="F17" s="4"/>
    </row>
    <row r="18" spans="1:14" ht="56.25">
      <c r="A18" s="18" t="s">
        <v>11</v>
      </c>
      <c r="B18" s="24">
        <v>2282</v>
      </c>
      <c r="C18" s="20">
        <v>493.7</v>
      </c>
      <c r="D18" s="20">
        <v>493.7</v>
      </c>
      <c r="E18" s="4">
        <f t="shared" si="0"/>
        <v>0</v>
      </c>
      <c r="F18" s="4"/>
    </row>
    <row r="19" spans="1:14" ht="18.75">
      <c r="A19" s="18" t="s">
        <v>14</v>
      </c>
      <c r="B19" s="24">
        <v>2730</v>
      </c>
      <c r="C19" s="20"/>
      <c r="D19" s="20"/>
      <c r="E19" s="4">
        <f t="shared" si="0"/>
        <v>0</v>
      </c>
      <c r="F19" s="4"/>
    </row>
    <row r="20" spans="1:14" ht="18.75">
      <c r="A20" s="18" t="s">
        <v>15</v>
      </c>
      <c r="B20" s="24">
        <v>2800</v>
      </c>
      <c r="C20" s="20">
        <f>260+140</f>
        <v>400</v>
      </c>
      <c r="D20" s="20">
        <v>393.47</v>
      </c>
      <c r="E20" s="4">
        <f t="shared" si="0"/>
        <v>6.5299999999999727</v>
      </c>
      <c r="F20" s="4"/>
    </row>
    <row r="21" spans="1:14" ht="37.5">
      <c r="A21" s="18" t="s">
        <v>12</v>
      </c>
      <c r="B21" s="24">
        <v>3110</v>
      </c>
      <c r="C21" s="20">
        <v>14000</v>
      </c>
      <c r="D21" s="20">
        <v>14000</v>
      </c>
      <c r="E21" s="4">
        <f t="shared" si="0"/>
        <v>0</v>
      </c>
      <c r="F21" s="4"/>
    </row>
    <row r="22" spans="1:14" ht="37.5">
      <c r="A22" s="18" t="s">
        <v>20</v>
      </c>
      <c r="B22" s="24">
        <v>3122</v>
      </c>
      <c r="C22" s="20"/>
      <c r="D22" s="20"/>
      <c r="E22" s="4">
        <f t="shared" si="0"/>
        <v>0</v>
      </c>
      <c r="F22" s="4"/>
    </row>
    <row r="23" spans="1:14" s="5" customFormat="1" ht="18.75">
      <c r="A23" s="25" t="s">
        <v>16</v>
      </c>
      <c r="B23" s="26">
        <v>3132</v>
      </c>
      <c r="C23" s="27"/>
      <c r="D23" s="27"/>
      <c r="E23" s="4">
        <f t="shared" si="0"/>
        <v>0</v>
      </c>
      <c r="F23" s="4"/>
      <c r="H23" s="39"/>
      <c r="I23" s="39"/>
      <c r="J23" s="39"/>
      <c r="K23" s="39"/>
      <c r="L23" s="39"/>
      <c r="M23" s="39"/>
      <c r="N23" s="39"/>
    </row>
    <row r="24" spans="1:14" ht="37.5">
      <c r="A24" s="36" t="s">
        <v>42</v>
      </c>
      <c r="B24" s="24">
        <v>3142</v>
      </c>
      <c r="C24" s="20"/>
      <c r="D24" s="20"/>
      <c r="E24" s="4">
        <f t="shared" si="0"/>
        <v>0</v>
      </c>
      <c r="F24" s="4"/>
    </row>
    <row r="25" spans="1:14" ht="18.75">
      <c r="A25" s="18" t="s">
        <v>13</v>
      </c>
      <c r="B25" s="24"/>
      <c r="C25" s="21">
        <f>SUM(C7:C24)</f>
        <v>2876539.98</v>
      </c>
      <c r="D25" s="50">
        <f>SUM(D7:D24)</f>
        <v>2571643.9940378945</v>
      </c>
      <c r="E25" s="4">
        <f t="shared" si="0"/>
        <v>304895.98596210545</v>
      </c>
      <c r="F25" s="4"/>
    </row>
    <row r="26" spans="1:14" ht="18.75">
      <c r="A26" s="11"/>
      <c r="B26" s="8"/>
      <c r="C26" s="12"/>
      <c r="D26" s="12"/>
    </row>
    <row r="27" spans="1:14" ht="31.5" customHeight="1">
      <c r="A27" s="64" t="s">
        <v>25</v>
      </c>
      <c r="B27" s="68"/>
      <c r="C27" s="68"/>
      <c r="D27" s="68"/>
    </row>
    <row r="28" spans="1:14" ht="18.75">
      <c r="A28" s="14"/>
      <c r="D28" s="35"/>
    </row>
    <row r="29" spans="1:14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14" ht="37.5">
      <c r="A30" s="18" t="s">
        <v>2</v>
      </c>
      <c r="B30" s="24">
        <v>2210</v>
      </c>
      <c r="C30" s="20"/>
      <c r="D30" s="20"/>
      <c r="F30" s="4"/>
    </row>
    <row r="31" spans="1:14" ht="18.75">
      <c r="A31" s="19" t="s">
        <v>3</v>
      </c>
      <c r="B31" s="24">
        <v>2230</v>
      </c>
      <c r="C31" s="44">
        <v>14120</v>
      </c>
      <c r="D31" s="20">
        <v>8856.44</v>
      </c>
      <c r="F31" s="4"/>
    </row>
    <row r="32" spans="1:14" ht="18.75">
      <c r="A32" s="19" t="s">
        <v>4</v>
      </c>
      <c r="B32" s="24">
        <v>2240</v>
      </c>
      <c r="C32" s="20"/>
      <c r="D32" s="20"/>
      <c r="F32" s="4"/>
    </row>
    <row r="33" spans="1:6" ht="18.75">
      <c r="A33" s="19" t="s">
        <v>10</v>
      </c>
      <c r="B33" s="43">
        <v>2275</v>
      </c>
      <c r="C33" s="20"/>
      <c r="D33" s="20"/>
      <c r="F33" s="4"/>
    </row>
    <row r="34" spans="1:6" ht="18.75">
      <c r="A34" s="18" t="s">
        <v>15</v>
      </c>
      <c r="B34" s="24">
        <v>2800</v>
      </c>
      <c r="C34" s="20"/>
      <c r="D34" s="20"/>
      <c r="F34" s="4"/>
    </row>
    <row r="35" spans="1:6" ht="37.5">
      <c r="A35" s="18" t="s">
        <v>12</v>
      </c>
      <c r="B35" s="24">
        <v>3110</v>
      </c>
      <c r="C35" s="20"/>
      <c r="D35" s="20"/>
      <c r="F35" s="4"/>
    </row>
    <row r="36" spans="1:6" ht="18.75">
      <c r="A36" s="25" t="s">
        <v>16</v>
      </c>
      <c r="B36" s="26">
        <v>3132</v>
      </c>
      <c r="C36" s="27"/>
      <c r="D36" s="27"/>
      <c r="F36" s="4"/>
    </row>
    <row r="37" spans="1:6" ht="18.75">
      <c r="A37" s="18" t="s">
        <v>13</v>
      </c>
      <c r="B37" s="24"/>
      <c r="C37" s="21">
        <f>SUM(C30:C36)</f>
        <v>14120</v>
      </c>
      <c r="D37" s="21">
        <f>SUM(D30:D36)</f>
        <v>8856.44</v>
      </c>
      <c r="F37" s="4"/>
    </row>
    <row r="40" spans="1:6" ht="34.5" customHeight="1">
      <c r="A40" s="69" t="s">
        <v>26</v>
      </c>
      <c r="B40" s="70"/>
      <c r="C40" s="70"/>
      <c r="D40" s="70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/>
      <c r="D43" s="20"/>
      <c r="F43" s="4"/>
    </row>
    <row r="44" spans="1:6" ht="18.75">
      <c r="A44" s="19" t="s">
        <v>3</v>
      </c>
      <c r="B44" s="24">
        <v>2230</v>
      </c>
      <c r="C44" s="20">
        <f>9245.09+3810.86</f>
        <v>13055.95</v>
      </c>
      <c r="D44" s="20">
        <f>C70</f>
        <v>13055.95</v>
      </c>
      <c r="F44" s="4"/>
    </row>
    <row r="45" spans="1:6" ht="18.75">
      <c r="A45" s="19" t="s">
        <v>4</v>
      </c>
      <c r="B45" s="24">
        <v>2240</v>
      </c>
      <c r="C45" s="20"/>
      <c r="D45" s="20"/>
      <c r="F45" s="4"/>
    </row>
    <row r="46" spans="1:6" ht="18.75">
      <c r="A46" s="19" t="s">
        <v>10</v>
      </c>
      <c r="B46" s="24">
        <v>2275</v>
      </c>
      <c r="C46" s="20"/>
      <c r="D46" s="20"/>
      <c r="F46" s="4"/>
    </row>
    <row r="47" spans="1:6" ht="18.75">
      <c r="A47" s="18" t="s">
        <v>15</v>
      </c>
      <c r="B47" s="24">
        <v>2800</v>
      </c>
      <c r="C47" s="20"/>
      <c r="D47" s="20"/>
      <c r="F47" s="4"/>
    </row>
    <row r="48" spans="1:6" ht="37.5">
      <c r="A48" s="18" t="s">
        <v>12</v>
      </c>
      <c r="B48" s="24">
        <v>3110</v>
      </c>
      <c r="C48" s="20">
        <v>3665.01</v>
      </c>
      <c r="D48" s="20">
        <f>C66</f>
        <v>3665.01</v>
      </c>
      <c r="F48" s="4"/>
    </row>
    <row r="49" spans="1:6" ht="18.75">
      <c r="A49" s="25" t="s">
        <v>16</v>
      </c>
      <c r="B49" s="26">
        <v>3132</v>
      </c>
      <c r="C49" s="27"/>
      <c r="D49" s="27"/>
      <c r="F49" s="4"/>
    </row>
    <row r="50" spans="1:6" ht="18.75">
      <c r="A50" s="18" t="s">
        <v>13</v>
      </c>
      <c r="B50" s="24"/>
      <c r="C50" s="21">
        <f>C43+C44+C47+C48+C49</f>
        <v>16720.96</v>
      </c>
      <c r="D50" s="21">
        <f>D43+D44+D47+D48+D49</f>
        <v>16720.96</v>
      </c>
      <c r="F50" s="4"/>
    </row>
    <row r="51" spans="1:6" ht="18.75">
      <c r="A51" s="46"/>
      <c r="B51" s="47"/>
      <c r="C51" s="48"/>
      <c r="D51" s="48"/>
      <c r="F51" s="4"/>
    </row>
    <row r="52" spans="1:6" ht="18.75">
      <c r="A52" s="46"/>
      <c r="B52" s="47"/>
      <c r="C52" s="48"/>
      <c r="D52" s="48"/>
      <c r="F52" s="4"/>
    </row>
    <row r="55" spans="1:6" ht="33.75" customHeight="1">
      <c r="A55" s="69" t="s">
        <v>59</v>
      </c>
      <c r="B55" s="70"/>
      <c r="C55" s="70"/>
      <c r="D55" s="70"/>
    </row>
    <row r="56" spans="1:6">
      <c r="A56" s="3"/>
      <c r="B56" s="1"/>
      <c r="C56"/>
      <c r="D56"/>
    </row>
    <row r="57" spans="1:6">
      <c r="A57" s="3"/>
      <c r="B57" s="1"/>
      <c r="C57"/>
      <c r="D57"/>
    </row>
    <row r="58" spans="1:6" ht="18.75">
      <c r="A58" s="72" t="s">
        <v>27</v>
      </c>
      <c r="B58" s="73"/>
      <c r="C58" s="74" t="s">
        <v>28</v>
      </c>
      <c r="D58" s="73"/>
    </row>
    <row r="59" spans="1:6" ht="18.75" hidden="1">
      <c r="A59" s="42" t="s">
        <v>36</v>
      </c>
      <c r="B59" s="37">
        <v>2210</v>
      </c>
      <c r="C59" s="71"/>
      <c r="D59" s="71"/>
    </row>
    <row r="60" spans="1:6" ht="18.75" hidden="1">
      <c r="A60" s="42" t="s">
        <v>30</v>
      </c>
      <c r="B60" s="37">
        <v>2210</v>
      </c>
      <c r="C60" s="60"/>
      <c r="D60" s="61"/>
    </row>
    <row r="61" spans="1:6" ht="18.75" hidden="1">
      <c r="A61" s="42" t="s">
        <v>33</v>
      </c>
      <c r="B61" s="37">
        <v>2210</v>
      </c>
      <c r="C61" s="60"/>
      <c r="D61" s="61"/>
    </row>
    <row r="62" spans="1:6" ht="18.75" hidden="1">
      <c r="A62" s="42" t="s">
        <v>38</v>
      </c>
      <c r="B62" s="38">
        <v>3110.221</v>
      </c>
      <c r="C62" s="54"/>
      <c r="D62" s="55"/>
    </row>
    <row r="63" spans="1:6" ht="18.75" hidden="1">
      <c r="A63" s="42" t="s">
        <v>29</v>
      </c>
      <c r="B63" s="37">
        <v>2210</v>
      </c>
      <c r="C63" s="60"/>
      <c r="D63" s="61"/>
    </row>
    <row r="64" spans="1:6" ht="18.75" hidden="1">
      <c r="A64" s="42" t="s">
        <v>31</v>
      </c>
      <c r="B64" s="37">
        <v>2210</v>
      </c>
      <c r="C64" s="60"/>
      <c r="D64" s="61"/>
    </row>
    <row r="65" spans="1:4" ht="18.75" hidden="1">
      <c r="A65" s="42" t="s">
        <v>37</v>
      </c>
      <c r="B65" s="37">
        <v>2210</v>
      </c>
      <c r="C65" s="60"/>
      <c r="D65" s="61"/>
    </row>
    <row r="66" spans="1:4" ht="18.75">
      <c r="A66" s="42" t="s">
        <v>32</v>
      </c>
      <c r="B66" s="37">
        <v>3110</v>
      </c>
      <c r="C66" s="54">
        <v>3665.01</v>
      </c>
      <c r="D66" s="55"/>
    </row>
    <row r="67" spans="1:4" ht="18.75" hidden="1">
      <c r="A67" s="42" t="s">
        <v>34</v>
      </c>
      <c r="B67" s="37">
        <v>2210</v>
      </c>
      <c r="C67" s="54"/>
      <c r="D67" s="55"/>
    </row>
    <row r="68" spans="1:4" ht="18.75" hidden="1">
      <c r="A68" s="42" t="s">
        <v>35</v>
      </c>
      <c r="B68" s="37">
        <v>2210</v>
      </c>
      <c r="C68" s="54"/>
      <c r="D68" s="55"/>
    </row>
    <row r="69" spans="1:4" ht="18.75" hidden="1">
      <c r="A69" s="42" t="s">
        <v>47</v>
      </c>
      <c r="B69" s="37">
        <v>2240</v>
      </c>
      <c r="C69" s="54"/>
      <c r="D69" s="55"/>
    </row>
    <row r="70" spans="1:4" ht="18.75">
      <c r="A70" s="42" t="s">
        <v>39</v>
      </c>
      <c r="B70" s="37">
        <v>2230</v>
      </c>
      <c r="C70" s="54">
        <v>13055.95</v>
      </c>
      <c r="D70" s="55"/>
    </row>
    <row r="71" spans="1:4" ht="18.75" hidden="1">
      <c r="A71" s="42" t="s">
        <v>40</v>
      </c>
      <c r="B71" s="37">
        <v>2210</v>
      </c>
      <c r="C71" s="54"/>
      <c r="D71" s="55"/>
    </row>
    <row r="72" spans="1:4" ht="18.75" hidden="1">
      <c r="A72" s="42" t="s">
        <v>46</v>
      </c>
      <c r="B72" s="37">
        <v>2210</v>
      </c>
      <c r="C72" s="54"/>
      <c r="D72" s="55"/>
    </row>
    <row r="73" spans="1:4" ht="18.75" hidden="1">
      <c r="A73" s="42" t="s">
        <v>44</v>
      </c>
      <c r="B73" s="37">
        <v>2210</v>
      </c>
      <c r="C73" s="54"/>
      <c r="D73" s="55"/>
    </row>
    <row r="74" spans="1:4" ht="18.75" hidden="1">
      <c r="A74" s="42" t="s">
        <v>43</v>
      </c>
      <c r="B74" s="37">
        <v>2210</v>
      </c>
      <c r="C74" s="54"/>
      <c r="D74" s="55"/>
    </row>
    <row r="75" spans="1:4" ht="18.75" hidden="1">
      <c r="A75" s="42" t="s">
        <v>45</v>
      </c>
      <c r="B75" s="43">
        <v>2210</v>
      </c>
      <c r="C75" s="54"/>
      <c r="D75" s="55"/>
    </row>
    <row r="76" spans="1:4" ht="18.75">
      <c r="A76" s="56"/>
      <c r="B76" s="57"/>
      <c r="C76" s="54"/>
      <c r="D76" s="55"/>
    </row>
    <row r="77" spans="1:4" ht="18.75">
      <c r="A77" s="56"/>
      <c r="B77" s="57"/>
      <c r="C77" s="58">
        <f>SUM(C59:D76)</f>
        <v>16720.96</v>
      </c>
      <c r="D77" s="59"/>
    </row>
  </sheetData>
  <mergeCells count="29">
    <mergeCell ref="A3:D3"/>
    <mergeCell ref="A2:D2"/>
    <mergeCell ref="A5:D5"/>
    <mergeCell ref="C61:D61"/>
    <mergeCell ref="C62:D62"/>
    <mergeCell ref="A27:D27"/>
    <mergeCell ref="A40:D40"/>
    <mergeCell ref="A55:D55"/>
    <mergeCell ref="C59:D59"/>
    <mergeCell ref="C60:D60"/>
    <mergeCell ref="A58:B58"/>
    <mergeCell ref="C58:D58"/>
    <mergeCell ref="C64:D64"/>
    <mergeCell ref="C65:D65"/>
    <mergeCell ref="C66:D66"/>
    <mergeCell ref="C63:D63"/>
    <mergeCell ref="C67:D67"/>
    <mergeCell ref="C68:D68"/>
    <mergeCell ref="C69:D69"/>
    <mergeCell ref="C70:D70"/>
    <mergeCell ref="C71:D71"/>
    <mergeCell ref="A77:B77"/>
    <mergeCell ref="C77:D77"/>
    <mergeCell ref="C72:D72"/>
    <mergeCell ref="C73:D73"/>
    <mergeCell ref="C74:D74"/>
    <mergeCell ref="C75:D75"/>
    <mergeCell ref="A76:B76"/>
    <mergeCell ref="C76:D7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7"/>
  <sheetViews>
    <sheetView topLeftCell="A55" zoomScaleNormal="100" workbookViewId="0">
      <selection activeCell="I21" sqref="I21"/>
    </sheetView>
  </sheetViews>
  <sheetFormatPr defaultRowHeight="15"/>
  <cols>
    <col min="1" max="1" width="43" style="3" customWidth="1"/>
    <col min="2" max="2" width="7.5" style="1" customWidth="1"/>
    <col min="3" max="3" width="16.875" customWidth="1"/>
    <col min="4" max="4" width="16.5" customWidth="1"/>
    <col min="5" max="5" width="11.25" hidden="1" customWidth="1"/>
    <col min="6" max="6" width="11.875" customWidth="1"/>
  </cols>
  <sheetData>
    <row r="2" spans="1:6" ht="41.25" customHeight="1">
      <c r="A2" s="64" t="s">
        <v>58</v>
      </c>
      <c r="B2" s="65"/>
      <c r="C2" s="65"/>
      <c r="D2" s="65"/>
    </row>
    <row r="3" spans="1:6" ht="38.25" customHeight="1">
      <c r="A3" s="62" t="s">
        <v>52</v>
      </c>
      <c r="B3" s="63"/>
      <c r="C3" s="63"/>
      <c r="D3" s="63"/>
    </row>
    <row r="4" spans="1:6" ht="18.75">
      <c r="A4" s="13"/>
      <c r="B4" s="14"/>
      <c r="C4" s="15"/>
      <c r="D4" s="15"/>
    </row>
    <row r="5" spans="1:6" ht="52.5" customHeight="1">
      <c r="A5" s="66" t="s">
        <v>24</v>
      </c>
      <c r="B5" s="75"/>
      <c r="C5" s="75"/>
      <c r="D5" s="75"/>
    </row>
    <row r="6" spans="1:6" s="2" customFormat="1" ht="72" customHeight="1">
      <c r="A6" s="16" t="s">
        <v>0</v>
      </c>
      <c r="B6" s="16" t="s">
        <v>1</v>
      </c>
      <c r="C6" s="17" t="s">
        <v>23</v>
      </c>
      <c r="D6" s="17" t="s">
        <v>18</v>
      </c>
    </row>
    <row r="7" spans="1:6" s="2" customFormat="1" ht="18.75">
      <c r="A7" s="28" t="s">
        <v>22</v>
      </c>
      <c r="B7" s="23">
        <v>2111</v>
      </c>
      <c r="C7" s="31">
        <f>3300610+155360</f>
        <v>3455970</v>
      </c>
      <c r="D7" s="31">
        <f>2762347.49+74817.84</f>
        <v>2837165.33</v>
      </c>
      <c r="E7" s="4">
        <f>C7-D7</f>
        <v>618804.66999999993</v>
      </c>
      <c r="F7" s="32"/>
    </row>
    <row r="8" spans="1:6" s="2" customFormat="1" ht="18.75">
      <c r="A8" s="28" t="s">
        <v>41</v>
      </c>
      <c r="B8" s="23">
        <v>2120</v>
      </c>
      <c r="C8" s="31">
        <f>726110+34190</f>
        <v>760300</v>
      </c>
      <c r="D8" s="31">
        <f>623001.73+16459.99</f>
        <v>639461.72</v>
      </c>
      <c r="E8" s="4">
        <f t="shared" ref="E8:E25" si="0">C8-D8</f>
        <v>120838.28000000003</v>
      </c>
      <c r="F8" s="32"/>
    </row>
    <row r="9" spans="1:6" ht="37.5">
      <c r="A9" s="18" t="s">
        <v>2</v>
      </c>
      <c r="B9" s="19">
        <v>2210</v>
      </c>
      <c r="C9" s="20">
        <f>27450+121530</f>
        <v>148980</v>
      </c>
      <c r="D9" s="20">
        <v>148977.60000000001</v>
      </c>
      <c r="E9" s="4">
        <f t="shared" si="0"/>
        <v>2.3999999999941792</v>
      </c>
      <c r="F9" s="32"/>
    </row>
    <row r="10" spans="1:6" ht="18.75">
      <c r="A10" s="18" t="s">
        <v>3</v>
      </c>
      <c r="B10" s="19">
        <v>2230</v>
      </c>
      <c r="C10" s="20">
        <f>81804+114900</f>
        <v>196704</v>
      </c>
      <c r="D10" s="20">
        <v>196681.53999999998</v>
      </c>
      <c r="E10" s="4">
        <f t="shared" si="0"/>
        <v>22.460000000020955</v>
      </c>
      <c r="F10" s="32"/>
    </row>
    <row r="11" spans="1:6" ht="18.75">
      <c r="A11" s="18" t="s">
        <v>4</v>
      </c>
      <c r="B11" s="19">
        <v>2240</v>
      </c>
      <c r="C11" s="20">
        <f>14010+24400</f>
        <v>38410</v>
      </c>
      <c r="D11" s="20">
        <v>38350.199999999997</v>
      </c>
      <c r="E11" s="4">
        <f t="shared" si="0"/>
        <v>59.80000000000291</v>
      </c>
      <c r="F11" s="32"/>
    </row>
    <row r="12" spans="1:6" ht="18.75">
      <c r="A12" s="18" t="s">
        <v>5</v>
      </c>
      <c r="B12" s="19">
        <v>2250</v>
      </c>
      <c r="C12" s="20">
        <v>780</v>
      </c>
      <c r="D12" s="20">
        <v>780</v>
      </c>
      <c r="E12" s="4">
        <f t="shared" si="0"/>
        <v>0</v>
      </c>
      <c r="F12" s="32"/>
    </row>
    <row r="13" spans="1:6" ht="18.75">
      <c r="A13" s="18" t="s">
        <v>6</v>
      </c>
      <c r="B13" s="19">
        <v>2271</v>
      </c>
      <c r="C13" s="20"/>
      <c r="D13" s="20"/>
      <c r="E13" s="4">
        <f t="shared" si="0"/>
        <v>0</v>
      </c>
      <c r="F13" s="32"/>
    </row>
    <row r="14" spans="1:6" ht="37.5">
      <c r="A14" s="18" t="s">
        <v>7</v>
      </c>
      <c r="B14" s="19">
        <v>2272</v>
      </c>
      <c r="C14" s="20">
        <f>13730-2760</f>
        <v>10970</v>
      </c>
      <c r="D14" s="20">
        <v>4117.5</v>
      </c>
      <c r="E14" s="4">
        <f t="shared" si="0"/>
        <v>6852.5</v>
      </c>
      <c r="F14" s="32"/>
    </row>
    <row r="15" spans="1:6" ht="18.75">
      <c r="A15" s="18" t="s">
        <v>8</v>
      </c>
      <c r="B15" s="19">
        <v>2273</v>
      </c>
      <c r="C15" s="20">
        <f>63920+1700</f>
        <v>65620</v>
      </c>
      <c r="D15" s="20">
        <v>65523.417620479137</v>
      </c>
      <c r="E15" s="4">
        <f t="shared" si="0"/>
        <v>96.582379520863469</v>
      </c>
      <c r="F15" s="32"/>
    </row>
    <row r="16" spans="1:6" ht="18.75">
      <c r="A16" s="18" t="s">
        <v>9</v>
      </c>
      <c r="B16" s="19">
        <v>2274</v>
      </c>
      <c r="C16" s="20"/>
      <c r="D16" s="20"/>
      <c r="E16" s="4">
        <f t="shared" si="0"/>
        <v>0</v>
      </c>
      <c r="F16" s="32"/>
    </row>
    <row r="17" spans="1:8" ht="18.75">
      <c r="A17" s="18" t="s">
        <v>10</v>
      </c>
      <c r="B17" s="19">
        <v>2275</v>
      </c>
      <c r="C17" s="20">
        <v>198070</v>
      </c>
      <c r="D17" s="20">
        <v>198070</v>
      </c>
      <c r="E17" s="4">
        <f t="shared" si="0"/>
        <v>0</v>
      </c>
      <c r="F17" s="32"/>
    </row>
    <row r="18" spans="1:8" ht="33.75" customHeight="1">
      <c r="A18" s="18" t="s">
        <v>11</v>
      </c>
      <c r="B18" s="19">
        <v>2282</v>
      </c>
      <c r="C18" s="20">
        <v>19491.400000000001</v>
      </c>
      <c r="D18" s="20">
        <v>19491.400000000001</v>
      </c>
      <c r="E18" s="4">
        <f t="shared" si="0"/>
        <v>0</v>
      </c>
      <c r="F18" s="32"/>
    </row>
    <row r="19" spans="1:8" ht="18" customHeight="1">
      <c r="A19" s="18" t="s">
        <v>14</v>
      </c>
      <c r="B19" s="19">
        <v>2730</v>
      </c>
      <c r="C19" s="20">
        <v>5430</v>
      </c>
      <c r="D19" s="20"/>
      <c r="E19" s="4">
        <f t="shared" si="0"/>
        <v>5430</v>
      </c>
      <c r="F19" s="32"/>
    </row>
    <row r="20" spans="1:8" ht="15.75" customHeight="1">
      <c r="A20" s="18" t="s">
        <v>15</v>
      </c>
      <c r="B20" s="19">
        <v>2800</v>
      </c>
      <c r="C20" s="20">
        <f>6053+2760</f>
        <v>8813</v>
      </c>
      <c r="D20" s="20">
        <v>8809.76</v>
      </c>
      <c r="E20" s="4">
        <f t="shared" si="0"/>
        <v>3.2399999999997817</v>
      </c>
      <c r="F20" s="32"/>
    </row>
    <row r="21" spans="1:8" ht="34.5" customHeight="1">
      <c r="A21" s="18" t="s">
        <v>12</v>
      </c>
      <c r="B21" s="19">
        <v>3110</v>
      </c>
      <c r="C21" s="20">
        <v>101119</v>
      </c>
      <c r="D21" s="20">
        <v>101119</v>
      </c>
      <c r="E21" s="4">
        <f t="shared" si="0"/>
        <v>0</v>
      </c>
      <c r="F21" s="32"/>
      <c r="H21" s="41"/>
    </row>
    <row r="22" spans="1:8" ht="37.5">
      <c r="A22" s="18" t="s">
        <v>20</v>
      </c>
      <c r="B22" s="19">
        <v>3122</v>
      </c>
      <c r="C22" s="20"/>
      <c r="D22" s="20"/>
      <c r="E22" s="4">
        <f t="shared" si="0"/>
        <v>0</v>
      </c>
      <c r="F22" s="32"/>
    </row>
    <row r="23" spans="1:8" ht="18.75">
      <c r="A23" s="18" t="s">
        <v>21</v>
      </c>
      <c r="B23" s="19">
        <v>3132</v>
      </c>
      <c r="C23" s="20"/>
      <c r="D23" s="20"/>
      <c r="E23" s="4">
        <f t="shared" si="0"/>
        <v>0</v>
      </c>
      <c r="F23" s="32"/>
    </row>
    <row r="24" spans="1:8" ht="37.5">
      <c r="A24" s="36" t="s">
        <v>42</v>
      </c>
      <c r="B24" s="19">
        <v>3142</v>
      </c>
      <c r="C24" s="20"/>
      <c r="D24" s="20"/>
      <c r="E24" s="4">
        <f t="shared" si="0"/>
        <v>0</v>
      </c>
      <c r="F24" s="32"/>
    </row>
    <row r="25" spans="1:8" ht="18.75">
      <c r="A25" s="18" t="s">
        <v>13</v>
      </c>
      <c r="B25" s="19"/>
      <c r="C25" s="21">
        <f>SUM(C7:C24)</f>
        <v>5010657.4000000004</v>
      </c>
      <c r="D25" s="50">
        <f>SUM(D7:D24)</f>
        <v>4258547.4676204789</v>
      </c>
      <c r="E25" s="4">
        <f t="shared" si="0"/>
        <v>752109.93237952143</v>
      </c>
      <c r="F25" s="32"/>
    </row>
    <row r="26" spans="1:8">
      <c r="C26" s="4"/>
      <c r="D26" s="4"/>
    </row>
    <row r="27" spans="1:8">
      <c r="C27" s="4"/>
      <c r="D27" s="4"/>
    </row>
    <row r="28" spans="1:8" ht="39.75" customHeight="1">
      <c r="A28" s="64" t="s">
        <v>25</v>
      </c>
      <c r="B28" s="68"/>
      <c r="C28" s="68"/>
      <c r="D28" s="68"/>
    </row>
    <row r="29" spans="1:8">
      <c r="D29" s="35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20">
        <v>1810</v>
      </c>
      <c r="D31" s="20"/>
      <c r="F31" s="32"/>
    </row>
    <row r="32" spans="1:8" ht="18.75">
      <c r="A32" s="19" t="s">
        <v>3</v>
      </c>
      <c r="B32" s="24">
        <v>2230</v>
      </c>
      <c r="C32" s="20"/>
      <c r="D32" s="20"/>
      <c r="F32" s="32"/>
    </row>
    <row r="33" spans="1:6" ht="18.75">
      <c r="A33" s="19" t="s">
        <v>4</v>
      </c>
      <c r="B33" s="24">
        <v>2240</v>
      </c>
      <c r="C33" s="20">
        <v>670</v>
      </c>
      <c r="D33" s="20"/>
      <c r="F33" s="32"/>
    </row>
    <row r="34" spans="1:6" ht="18.75">
      <c r="A34" s="19" t="s">
        <v>10</v>
      </c>
      <c r="B34" s="24">
        <v>2275</v>
      </c>
      <c r="C34" s="20">
        <v>24</v>
      </c>
      <c r="D34" s="20">
        <v>20</v>
      </c>
      <c r="F34" s="32"/>
    </row>
    <row r="35" spans="1:6" ht="18.75">
      <c r="A35" s="18" t="s">
        <v>15</v>
      </c>
      <c r="B35" s="24">
        <v>2800</v>
      </c>
      <c r="C35" s="20"/>
      <c r="D35" s="20"/>
      <c r="F35" s="32"/>
    </row>
    <row r="36" spans="1:6" ht="37.5">
      <c r="A36" s="18" t="s">
        <v>12</v>
      </c>
      <c r="B36" s="24">
        <v>3110</v>
      </c>
      <c r="C36" s="20"/>
      <c r="D36" s="20"/>
      <c r="F36" s="32"/>
    </row>
    <row r="37" spans="1:6" ht="18.75">
      <c r="A37" s="25" t="s">
        <v>16</v>
      </c>
      <c r="B37" s="26">
        <v>3132</v>
      </c>
      <c r="C37" s="27"/>
      <c r="D37" s="27"/>
      <c r="F37" s="32"/>
    </row>
    <row r="38" spans="1:6" ht="18.75">
      <c r="A38" s="18" t="s">
        <v>13</v>
      </c>
      <c r="B38" s="24"/>
      <c r="C38" s="21">
        <f>SUM(C31:C37)</f>
        <v>2504</v>
      </c>
      <c r="D38" s="21">
        <f>SUM(D31:D37)</f>
        <v>20</v>
      </c>
      <c r="F38" s="32"/>
    </row>
    <row r="39" spans="1:6" ht="18.75">
      <c r="A39" s="46"/>
      <c r="B39" s="47"/>
      <c r="C39" s="48"/>
      <c r="D39" s="48"/>
      <c r="F39" s="32"/>
    </row>
    <row r="40" spans="1:6" ht="12.75" customHeight="1">
      <c r="A40" s="1"/>
      <c r="B40" s="10"/>
      <c r="C40" s="4"/>
      <c r="D40" s="4"/>
    </row>
    <row r="41" spans="1:6" ht="34.5" customHeight="1">
      <c r="A41" s="69" t="s">
        <v>26</v>
      </c>
      <c r="B41" s="70"/>
      <c r="C41" s="70"/>
      <c r="D41" s="70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6887.7</v>
      </c>
      <c r="D44" s="20">
        <f>C57+C70</f>
        <v>6887.7</v>
      </c>
      <c r="F44" s="32"/>
    </row>
    <row r="45" spans="1:6" ht="18.75">
      <c r="A45" s="19" t="s">
        <v>3</v>
      </c>
      <c r="B45" s="24">
        <v>2230</v>
      </c>
      <c r="C45" s="20">
        <v>16952.02</v>
      </c>
      <c r="D45" s="20">
        <f>C68</f>
        <v>16952.02</v>
      </c>
      <c r="F45" s="32"/>
    </row>
    <row r="46" spans="1:6" ht="18.75">
      <c r="A46" s="19" t="s">
        <v>4</v>
      </c>
      <c r="B46" s="24">
        <v>2240</v>
      </c>
      <c r="C46" s="20"/>
      <c r="D46" s="20"/>
      <c r="F46" s="32"/>
    </row>
    <row r="47" spans="1:6" ht="18.75">
      <c r="A47" s="19" t="s">
        <v>10</v>
      </c>
      <c r="B47" s="24">
        <v>2275</v>
      </c>
      <c r="C47" s="20"/>
      <c r="D47" s="20"/>
      <c r="F47" s="32"/>
    </row>
    <row r="48" spans="1:6" ht="18.75">
      <c r="A48" s="18" t="s">
        <v>15</v>
      </c>
      <c r="B48" s="24">
        <v>2800</v>
      </c>
      <c r="C48" s="20"/>
      <c r="D48" s="20"/>
      <c r="F48" s="32"/>
    </row>
    <row r="49" spans="1:6" ht="37.5">
      <c r="A49" s="18" t="s">
        <v>12</v>
      </c>
      <c r="B49" s="24">
        <v>3110</v>
      </c>
      <c r="C49" s="20">
        <v>25829.65</v>
      </c>
      <c r="D49" s="20">
        <f>C64</f>
        <v>25829.65</v>
      </c>
      <c r="F49" s="32"/>
    </row>
    <row r="50" spans="1:6" ht="18.75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49669.37</v>
      </c>
      <c r="D51" s="21">
        <f>D44+D45+D48+D49+D50</f>
        <v>49669.37</v>
      </c>
      <c r="F51" s="32"/>
    </row>
    <row r="52" spans="1:6" ht="18.75">
      <c r="A52" s="46"/>
      <c r="B52" s="47"/>
      <c r="C52" s="48"/>
      <c r="D52" s="48"/>
      <c r="F52" s="32"/>
    </row>
    <row r="54" spans="1:6" ht="39" customHeight="1">
      <c r="A54" s="69"/>
      <c r="B54" s="70"/>
      <c r="C54" s="70"/>
      <c r="D54" s="70"/>
    </row>
    <row r="55" spans="1:6" ht="41.25" customHeight="1">
      <c r="A55" s="76" t="s">
        <v>59</v>
      </c>
      <c r="B55" s="77"/>
      <c r="C55" s="77"/>
      <c r="D55" s="77"/>
    </row>
    <row r="56" spans="1:6" ht="15.75" customHeight="1">
      <c r="A56" s="72" t="s">
        <v>27</v>
      </c>
      <c r="B56" s="73"/>
      <c r="C56" s="74" t="s">
        <v>28</v>
      </c>
      <c r="D56" s="73"/>
    </row>
    <row r="57" spans="1:6" ht="15.75" customHeight="1">
      <c r="A57" s="42" t="s">
        <v>36</v>
      </c>
      <c r="B57" s="37">
        <v>2210</v>
      </c>
      <c r="C57" s="71">
        <f>450+840+924+1830+1860</f>
        <v>5904</v>
      </c>
      <c r="D57" s="71"/>
    </row>
    <row r="58" spans="1:6" ht="15.75" hidden="1" customHeight="1">
      <c r="A58" s="42" t="s">
        <v>30</v>
      </c>
      <c r="B58" s="37">
        <v>2210</v>
      </c>
      <c r="C58" s="60"/>
      <c r="D58" s="61"/>
    </row>
    <row r="59" spans="1:6" ht="15.75" hidden="1" customHeight="1">
      <c r="A59" s="42" t="s">
        <v>33</v>
      </c>
      <c r="B59" s="37">
        <v>2210</v>
      </c>
      <c r="C59" s="60"/>
      <c r="D59" s="61"/>
    </row>
    <row r="60" spans="1:6" ht="15.75" hidden="1" customHeight="1">
      <c r="A60" s="42" t="s">
        <v>38</v>
      </c>
      <c r="B60" s="38">
        <v>3110.221</v>
      </c>
      <c r="C60" s="54"/>
      <c r="D60" s="55"/>
    </row>
    <row r="61" spans="1:6" ht="15.75" hidden="1" customHeight="1">
      <c r="A61" s="42" t="s">
        <v>29</v>
      </c>
      <c r="B61" s="37">
        <v>2210</v>
      </c>
      <c r="C61" s="60"/>
      <c r="D61" s="61"/>
    </row>
    <row r="62" spans="1:6" ht="15.75" hidden="1" customHeight="1">
      <c r="A62" s="42" t="s">
        <v>31</v>
      </c>
      <c r="B62" s="37">
        <v>2210</v>
      </c>
      <c r="C62" s="60"/>
      <c r="D62" s="61"/>
    </row>
    <row r="63" spans="1:6" ht="15.75" hidden="1" customHeight="1">
      <c r="A63" s="42" t="s">
        <v>37</v>
      </c>
      <c r="B63" s="37">
        <v>2210</v>
      </c>
      <c r="C63" s="60"/>
      <c r="D63" s="61"/>
    </row>
    <row r="64" spans="1:6" ht="15.75" customHeight="1">
      <c r="A64" s="42" t="s">
        <v>32</v>
      </c>
      <c r="B64" s="37">
        <v>3110</v>
      </c>
      <c r="C64" s="54">
        <v>25829.65</v>
      </c>
      <c r="D64" s="55"/>
    </row>
    <row r="65" spans="1:4" ht="15.75" hidden="1" customHeight="1">
      <c r="A65" s="42" t="s">
        <v>34</v>
      </c>
      <c r="B65" s="37">
        <v>2210</v>
      </c>
      <c r="C65" s="54"/>
      <c r="D65" s="55"/>
    </row>
    <row r="66" spans="1:4" ht="15.75" hidden="1" customHeight="1">
      <c r="A66" s="42" t="s">
        <v>35</v>
      </c>
      <c r="B66" s="37">
        <v>2210</v>
      </c>
      <c r="C66" s="54"/>
      <c r="D66" s="55"/>
    </row>
    <row r="67" spans="1:4" ht="15.75" hidden="1" customHeight="1">
      <c r="A67" s="42" t="s">
        <v>47</v>
      </c>
      <c r="B67" s="37">
        <v>2240</v>
      </c>
      <c r="C67" s="54"/>
      <c r="D67" s="55"/>
    </row>
    <row r="68" spans="1:4" ht="15.75" customHeight="1">
      <c r="A68" s="42" t="s">
        <v>39</v>
      </c>
      <c r="B68" s="37">
        <v>2230</v>
      </c>
      <c r="C68" s="54">
        <v>16952.02</v>
      </c>
      <c r="D68" s="55"/>
    </row>
    <row r="69" spans="1:4" ht="18.75" hidden="1">
      <c r="A69" s="42" t="s">
        <v>40</v>
      </c>
      <c r="B69" s="37">
        <v>2210</v>
      </c>
      <c r="C69" s="54"/>
      <c r="D69" s="55"/>
    </row>
    <row r="70" spans="1:4" ht="18.75">
      <c r="A70" s="42" t="s">
        <v>46</v>
      </c>
      <c r="B70" s="37">
        <v>2210</v>
      </c>
      <c r="C70" s="54">
        <v>983.7</v>
      </c>
      <c r="D70" s="55"/>
    </row>
    <row r="71" spans="1:4" ht="18.75" hidden="1">
      <c r="A71" s="42" t="s">
        <v>44</v>
      </c>
      <c r="B71" s="37">
        <v>2210</v>
      </c>
      <c r="C71" s="54"/>
      <c r="D71" s="55"/>
    </row>
    <row r="72" spans="1:4" ht="18.75" hidden="1">
      <c r="A72" s="42" t="s">
        <v>43</v>
      </c>
      <c r="B72" s="37">
        <v>2210</v>
      </c>
      <c r="C72" s="54"/>
      <c r="D72" s="55"/>
    </row>
    <row r="73" spans="1:4" ht="18.75" hidden="1">
      <c r="A73" s="42" t="s">
        <v>45</v>
      </c>
      <c r="B73" s="43">
        <v>2210</v>
      </c>
      <c r="C73" s="54"/>
      <c r="D73" s="55"/>
    </row>
    <row r="74" spans="1:4" ht="18.75">
      <c r="A74" s="56"/>
      <c r="B74" s="57"/>
      <c r="C74" s="54"/>
      <c r="D74" s="55"/>
    </row>
    <row r="75" spans="1:4" ht="18.75">
      <c r="A75" s="56"/>
      <c r="B75" s="57"/>
      <c r="C75" s="58">
        <f>SUM(C57:D74)</f>
        <v>49669.369999999995</v>
      </c>
      <c r="D75" s="59"/>
    </row>
    <row r="77" spans="1:4" ht="33" customHeight="1">
      <c r="A77" s="69"/>
      <c r="B77" s="70"/>
      <c r="C77" s="70"/>
      <c r="D77" s="70"/>
    </row>
  </sheetData>
  <mergeCells count="31">
    <mergeCell ref="A77:D77"/>
    <mergeCell ref="A54:D54"/>
    <mergeCell ref="C58:D58"/>
    <mergeCell ref="A3:D3"/>
    <mergeCell ref="C57:D5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2:D2"/>
    <mergeCell ref="A5:D5"/>
    <mergeCell ref="A28:D28"/>
    <mergeCell ref="A41:D41"/>
    <mergeCell ref="A56:B56"/>
    <mergeCell ref="C56:D56"/>
    <mergeCell ref="A55:D55"/>
    <mergeCell ref="C70:D70"/>
    <mergeCell ref="A75:B75"/>
    <mergeCell ref="C75:D75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opLeftCell="A49" zoomScale="90" zoomScaleNormal="90" workbookViewId="0">
      <selection activeCell="C16" sqref="C16"/>
    </sheetView>
  </sheetViews>
  <sheetFormatPr defaultRowHeight="15"/>
  <cols>
    <col min="1" max="1" width="40.875" style="3" customWidth="1"/>
    <col min="2" max="2" width="8.75" style="1" customWidth="1"/>
    <col min="3" max="3" width="17.5" customWidth="1"/>
    <col min="4" max="4" width="15.25" customWidth="1"/>
    <col min="5" max="5" width="12.125" hidden="1" customWidth="1"/>
    <col min="6" max="6" width="14.25" customWidth="1"/>
    <col min="8" max="8" width="18.25" customWidth="1"/>
  </cols>
  <sheetData>
    <row r="1" spans="1:6" ht="18.75">
      <c r="A1" s="13"/>
      <c r="B1" s="14"/>
      <c r="C1" s="29"/>
      <c r="D1" s="29"/>
    </row>
    <row r="2" spans="1:6" ht="60.75" customHeight="1">
      <c r="A2" s="64" t="s">
        <v>58</v>
      </c>
      <c r="B2" s="65"/>
      <c r="C2" s="65"/>
      <c r="D2" s="65"/>
    </row>
    <row r="3" spans="1:6" ht="76.5" customHeight="1">
      <c r="A3" s="62" t="s">
        <v>53</v>
      </c>
      <c r="B3" s="63"/>
      <c r="C3" s="63"/>
      <c r="D3" s="63"/>
    </row>
    <row r="4" spans="1:6" ht="18.75">
      <c r="A4" s="13"/>
      <c r="B4" s="14"/>
      <c r="C4" s="15"/>
      <c r="D4" s="15"/>
    </row>
    <row r="5" spans="1:6" ht="42.75" customHeight="1">
      <c r="A5" s="66" t="s">
        <v>24</v>
      </c>
      <c r="B5" s="75"/>
      <c r="C5" s="75"/>
      <c r="D5" s="75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7.25" customHeight="1">
      <c r="A7" s="28" t="s">
        <v>22</v>
      </c>
      <c r="B7" s="23">
        <v>2111</v>
      </c>
      <c r="C7" s="31">
        <v>4387938</v>
      </c>
      <c r="D7" s="31">
        <f>2543591.01+794852.23</f>
        <v>3338443.2399999998</v>
      </c>
      <c r="E7" s="4">
        <f>C7-D7</f>
        <v>1049494.7600000002</v>
      </c>
      <c r="F7" s="32"/>
    </row>
    <row r="8" spans="1:6" s="2" customFormat="1" ht="15" customHeight="1">
      <c r="A8" s="28" t="s">
        <v>41</v>
      </c>
      <c r="B8" s="23">
        <v>2120</v>
      </c>
      <c r="C8" s="31">
        <v>963180</v>
      </c>
      <c r="D8" s="31">
        <f>573807.1+185978.95</f>
        <v>759786.05</v>
      </c>
      <c r="E8" s="4">
        <f t="shared" ref="E8:E25" si="0">C8-D8</f>
        <v>203393.94999999995</v>
      </c>
      <c r="F8" s="32"/>
    </row>
    <row r="9" spans="1:6" ht="37.5">
      <c r="A9" s="18" t="s">
        <v>2</v>
      </c>
      <c r="B9" s="24">
        <v>2210</v>
      </c>
      <c r="C9" s="20">
        <f>138730+157260</f>
        <v>295990</v>
      </c>
      <c r="D9" s="20">
        <f>290197+1000</f>
        <v>291197</v>
      </c>
      <c r="E9" s="4">
        <f t="shared" si="0"/>
        <v>4793</v>
      </c>
      <c r="F9" s="32"/>
    </row>
    <row r="10" spans="1:6" ht="18.75">
      <c r="A10" s="18" t="s">
        <v>3</v>
      </c>
      <c r="B10" s="24">
        <v>2230</v>
      </c>
      <c r="C10" s="20">
        <f>442360-35400-8200</f>
        <v>398760</v>
      </c>
      <c r="D10" s="20">
        <f>104179.28+86865.34</f>
        <v>191044.62</v>
      </c>
      <c r="E10" s="4">
        <f t="shared" si="0"/>
        <v>207715.38</v>
      </c>
      <c r="F10" s="32"/>
    </row>
    <row r="11" spans="1:6" ht="18.75">
      <c r="A11" s="18" t="s">
        <v>4</v>
      </c>
      <c r="B11" s="24">
        <v>2240</v>
      </c>
      <c r="C11" s="20">
        <v>80519.199999999997</v>
      </c>
      <c r="D11" s="20">
        <f>62940.63+2059.97</f>
        <v>65000.6</v>
      </c>
      <c r="E11" s="4">
        <f t="shared" si="0"/>
        <v>15518.599999999999</v>
      </c>
      <c r="F11" s="32"/>
    </row>
    <row r="12" spans="1:6" ht="18.75">
      <c r="A12" s="18" t="s">
        <v>5</v>
      </c>
      <c r="B12" s="24">
        <v>2250</v>
      </c>
      <c r="C12" s="20">
        <v>180</v>
      </c>
      <c r="D12" s="20">
        <v>180</v>
      </c>
      <c r="E12" s="4">
        <f t="shared" si="0"/>
        <v>0</v>
      </c>
      <c r="F12" s="32"/>
    </row>
    <row r="13" spans="1:6" ht="18.75">
      <c r="A13" s="18" t="s">
        <v>6</v>
      </c>
      <c r="B13" s="24">
        <v>2271</v>
      </c>
      <c r="C13" s="20"/>
      <c r="D13" s="20"/>
      <c r="E13" s="4">
        <f t="shared" si="0"/>
        <v>0</v>
      </c>
      <c r="F13" s="32"/>
    </row>
    <row r="14" spans="1:6" ht="37.5">
      <c r="A14" s="18" t="s">
        <v>7</v>
      </c>
      <c r="B14" s="24">
        <v>2272</v>
      </c>
      <c r="C14" s="20"/>
      <c r="D14" s="20"/>
      <c r="E14" s="4">
        <f t="shared" si="0"/>
        <v>0</v>
      </c>
      <c r="F14" s="32"/>
    </row>
    <row r="15" spans="1:6" ht="18.75">
      <c r="A15" s="18" t="s">
        <v>8</v>
      </c>
      <c r="B15" s="24">
        <v>2273</v>
      </c>
      <c r="C15" s="20">
        <f>381090-4500-3120</f>
        <v>373470</v>
      </c>
      <c r="D15" s="20">
        <f>100905.11+64353.34</f>
        <v>165258.45000000001</v>
      </c>
      <c r="E15" s="4">
        <f t="shared" si="0"/>
        <v>208211.55</v>
      </c>
      <c r="F15" s="32"/>
    </row>
    <row r="16" spans="1:6" ht="18.75">
      <c r="A16" s="18" t="s">
        <v>9</v>
      </c>
      <c r="B16" s="24">
        <v>2274</v>
      </c>
      <c r="C16" s="20"/>
      <c r="D16" s="20"/>
      <c r="E16" s="4">
        <f t="shared" si="0"/>
        <v>0</v>
      </c>
      <c r="F16" s="32"/>
    </row>
    <row r="17" spans="1:8" ht="18.75">
      <c r="A17" s="18" t="s">
        <v>10</v>
      </c>
      <c r="B17" s="24">
        <v>2275</v>
      </c>
      <c r="C17" s="20"/>
      <c r="D17" s="20"/>
      <c r="E17" s="4">
        <f t="shared" si="0"/>
        <v>0</v>
      </c>
      <c r="F17" s="32"/>
    </row>
    <row r="18" spans="1:8" ht="34.5" customHeight="1">
      <c r="A18" s="18" t="s">
        <v>11</v>
      </c>
      <c r="B18" s="24">
        <v>2282</v>
      </c>
      <c r="C18" s="20">
        <v>38489.050000000003</v>
      </c>
      <c r="D18" s="20">
        <v>38489.050000000003</v>
      </c>
      <c r="E18" s="4">
        <f t="shared" si="0"/>
        <v>0</v>
      </c>
      <c r="F18" s="32"/>
    </row>
    <row r="19" spans="1:8" ht="18" customHeight="1">
      <c r="A19" s="18" t="s">
        <v>14</v>
      </c>
      <c r="B19" s="24">
        <v>2730</v>
      </c>
      <c r="C19" s="20"/>
      <c r="D19" s="20"/>
      <c r="E19" s="4">
        <f t="shared" si="0"/>
        <v>0</v>
      </c>
      <c r="F19" s="32"/>
    </row>
    <row r="20" spans="1:8" ht="15.75" customHeight="1">
      <c r="A20" s="18" t="s">
        <v>15</v>
      </c>
      <c r="B20" s="24">
        <v>2800</v>
      </c>
      <c r="C20" s="20">
        <f>8490+4500</f>
        <v>12990</v>
      </c>
      <c r="D20" s="20">
        <v>12984.130000000001</v>
      </c>
      <c r="E20" s="4">
        <f t="shared" si="0"/>
        <v>5.8699999999989814</v>
      </c>
      <c r="F20" s="32"/>
    </row>
    <row r="21" spans="1:8" ht="36.75" customHeight="1">
      <c r="A21" s="18" t="s">
        <v>12</v>
      </c>
      <c r="B21" s="24">
        <v>3110</v>
      </c>
      <c r="C21" s="20">
        <v>214243</v>
      </c>
      <c r="D21" s="20">
        <v>214243</v>
      </c>
      <c r="E21" s="4">
        <f t="shared" si="0"/>
        <v>0</v>
      </c>
      <c r="F21" s="32"/>
      <c r="H21" s="41"/>
    </row>
    <row r="22" spans="1:8" ht="37.5">
      <c r="A22" s="18" t="s">
        <v>20</v>
      </c>
      <c r="B22" s="24">
        <v>3122</v>
      </c>
      <c r="C22" s="20"/>
      <c r="D22" s="20"/>
      <c r="E22" s="4">
        <f t="shared" si="0"/>
        <v>0</v>
      </c>
      <c r="F22" s="32"/>
    </row>
    <row r="23" spans="1:8" ht="18.75">
      <c r="A23" s="18" t="s">
        <v>21</v>
      </c>
      <c r="B23" s="24">
        <v>3132</v>
      </c>
      <c r="C23" s="20"/>
      <c r="D23" s="20"/>
      <c r="E23" s="4">
        <f t="shared" si="0"/>
        <v>0</v>
      </c>
      <c r="F23" s="32"/>
    </row>
    <row r="24" spans="1:8" ht="37.5">
      <c r="A24" s="36" t="s">
        <v>42</v>
      </c>
      <c r="B24" s="24">
        <v>3142</v>
      </c>
      <c r="C24" s="40"/>
      <c r="D24" s="20"/>
      <c r="E24" s="4">
        <f t="shared" si="0"/>
        <v>0</v>
      </c>
      <c r="F24" s="32"/>
    </row>
    <row r="25" spans="1:8" ht="18.75">
      <c r="A25" s="18" t="s">
        <v>13</v>
      </c>
      <c r="B25" s="24"/>
      <c r="C25" s="21">
        <f>SUM(C7:C24)</f>
        <v>6765759.25</v>
      </c>
      <c r="D25" s="52">
        <f>SUM(D7:D24)</f>
        <v>5076626.1399999997</v>
      </c>
      <c r="E25" s="4">
        <f t="shared" si="0"/>
        <v>1689133.1100000003</v>
      </c>
      <c r="F25" s="32"/>
    </row>
    <row r="26" spans="1:8">
      <c r="C26" s="4"/>
      <c r="D26" s="4"/>
    </row>
    <row r="27" spans="1:8">
      <c r="C27" s="4"/>
      <c r="D27" s="4"/>
    </row>
    <row r="28" spans="1:8" ht="27" customHeight="1">
      <c r="A28" s="64" t="s">
        <v>25</v>
      </c>
      <c r="B28" s="68"/>
      <c r="C28" s="68"/>
      <c r="D28" s="68"/>
    </row>
    <row r="29" spans="1:8">
      <c r="D29" s="35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42" t="s">
        <v>2</v>
      </c>
      <c r="B31" s="24">
        <v>2210</v>
      </c>
      <c r="C31" s="20">
        <v>2900</v>
      </c>
      <c r="D31" s="20">
        <v>2835.7</v>
      </c>
      <c r="F31" s="32"/>
    </row>
    <row r="32" spans="1:8" ht="18.75">
      <c r="A32" s="19" t="s">
        <v>3</v>
      </c>
      <c r="B32" s="24">
        <v>2230</v>
      </c>
      <c r="C32" s="40">
        <v>41170</v>
      </c>
      <c r="D32" s="20">
        <v>29651.5</v>
      </c>
      <c r="F32" s="32"/>
    </row>
    <row r="33" spans="1:6" ht="18.75">
      <c r="A33" s="19" t="s">
        <v>4</v>
      </c>
      <c r="B33" s="24">
        <v>2240</v>
      </c>
      <c r="C33" s="20"/>
      <c r="D33" s="20"/>
      <c r="F33" s="32"/>
    </row>
    <row r="34" spans="1:6" ht="18.75">
      <c r="A34" s="19" t="s">
        <v>10</v>
      </c>
      <c r="B34" s="24">
        <v>2275</v>
      </c>
      <c r="C34" s="20"/>
      <c r="D34" s="20"/>
      <c r="F34" s="32"/>
    </row>
    <row r="35" spans="1:6" ht="18.75">
      <c r="A35" s="42" t="s">
        <v>15</v>
      </c>
      <c r="B35" s="24">
        <v>2800</v>
      </c>
      <c r="C35" s="20"/>
      <c r="D35" s="20"/>
      <c r="F35" s="32"/>
    </row>
    <row r="36" spans="1:6" ht="37.5">
      <c r="A36" s="42" t="s">
        <v>12</v>
      </c>
      <c r="B36" s="24">
        <v>3110</v>
      </c>
      <c r="C36" s="20"/>
      <c r="D36" s="20"/>
      <c r="F36" s="32"/>
    </row>
    <row r="37" spans="1:6" ht="18.75">
      <c r="A37" s="25" t="s">
        <v>16</v>
      </c>
      <c r="B37" s="26">
        <v>3132</v>
      </c>
      <c r="C37" s="27"/>
      <c r="D37" s="27"/>
      <c r="F37" s="32"/>
    </row>
    <row r="38" spans="1:6" ht="18.75">
      <c r="A38" s="18" t="s">
        <v>13</v>
      </c>
      <c r="B38" s="24"/>
      <c r="C38" s="21">
        <f>SUM(C31:C37)</f>
        <v>44070</v>
      </c>
      <c r="D38" s="21">
        <f>SUM(D31:D37)</f>
        <v>32487.200000000001</v>
      </c>
      <c r="F38" s="32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3.75" customHeight="1">
      <c r="A41" s="69" t="s">
        <v>26</v>
      </c>
      <c r="B41" s="70"/>
      <c r="C41" s="70"/>
      <c r="D41" s="70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2187.85</v>
      </c>
      <c r="D44" s="20">
        <f>C57+C70</f>
        <v>2187.85</v>
      </c>
      <c r="F44" s="32"/>
    </row>
    <row r="45" spans="1:6" ht="18.75">
      <c r="A45" s="19" t="s">
        <v>3</v>
      </c>
      <c r="B45" s="24">
        <v>2230</v>
      </c>
      <c r="C45" s="20">
        <f>36177.96+7455.44</f>
        <v>43633.4</v>
      </c>
      <c r="D45" s="20">
        <f>C68</f>
        <v>43633.4</v>
      </c>
      <c r="F45" s="32"/>
    </row>
    <row r="46" spans="1:6" ht="18.75">
      <c r="A46" s="19" t="s">
        <v>4</v>
      </c>
      <c r="B46" s="24">
        <v>2240</v>
      </c>
      <c r="C46" s="20"/>
      <c r="D46" s="20"/>
      <c r="F46" s="32"/>
    </row>
    <row r="47" spans="1:6" ht="18.75">
      <c r="A47" s="19" t="s">
        <v>10</v>
      </c>
      <c r="B47" s="24">
        <v>2275</v>
      </c>
      <c r="C47" s="20"/>
      <c r="D47" s="20"/>
      <c r="F47" s="32"/>
    </row>
    <row r="48" spans="1:6" ht="18.75">
      <c r="A48" s="18" t="s">
        <v>15</v>
      </c>
      <c r="B48" s="24">
        <v>2800</v>
      </c>
      <c r="C48" s="20"/>
      <c r="D48" s="20"/>
      <c r="F48" s="32"/>
    </row>
    <row r="49" spans="1:6" ht="37.5">
      <c r="A49" s="18" t="s">
        <v>12</v>
      </c>
      <c r="B49" s="24">
        <v>3110</v>
      </c>
      <c r="C49" s="20">
        <v>16776.46</v>
      </c>
      <c r="D49" s="20">
        <f>C64</f>
        <v>16776.46</v>
      </c>
      <c r="F49" s="32"/>
    </row>
    <row r="50" spans="1:6" ht="18.75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62597.71</v>
      </c>
      <c r="D51" s="21">
        <f>D44+D45+D48+D49+D50</f>
        <v>62597.71</v>
      </c>
      <c r="F51" s="32"/>
    </row>
    <row r="54" spans="1:6" ht="35.25" customHeight="1">
      <c r="A54" s="69"/>
      <c r="B54" s="70"/>
      <c r="C54" s="70"/>
      <c r="D54" s="70"/>
    </row>
    <row r="55" spans="1:6" ht="54" customHeight="1">
      <c r="A55" s="76" t="s">
        <v>59</v>
      </c>
      <c r="B55" s="77"/>
      <c r="C55" s="77"/>
      <c r="D55" s="77"/>
    </row>
    <row r="56" spans="1:6" ht="18.75">
      <c r="A56" s="72" t="s">
        <v>27</v>
      </c>
      <c r="B56" s="73"/>
      <c r="C56" s="74" t="s">
        <v>28</v>
      </c>
      <c r="D56" s="73"/>
    </row>
    <row r="57" spans="1:6" ht="18.75">
      <c r="A57" s="42" t="s">
        <v>36</v>
      </c>
      <c r="B57" s="37">
        <v>2210</v>
      </c>
      <c r="C57" s="71">
        <f>464+1232</f>
        <v>1696</v>
      </c>
      <c r="D57" s="71"/>
    </row>
    <row r="58" spans="1:6" ht="18.75" hidden="1">
      <c r="A58" s="42" t="s">
        <v>30</v>
      </c>
      <c r="B58" s="37">
        <v>2210</v>
      </c>
      <c r="C58" s="60"/>
      <c r="D58" s="61"/>
    </row>
    <row r="59" spans="1:6" ht="18.75" hidden="1">
      <c r="A59" s="42" t="s">
        <v>33</v>
      </c>
      <c r="B59" s="37">
        <v>2210</v>
      </c>
      <c r="C59" s="60"/>
      <c r="D59" s="61"/>
    </row>
    <row r="60" spans="1:6" ht="18.75" hidden="1">
      <c r="A60" s="42" t="s">
        <v>38</v>
      </c>
      <c r="B60" s="38">
        <v>3110.221</v>
      </c>
      <c r="C60" s="54"/>
      <c r="D60" s="55"/>
    </row>
    <row r="61" spans="1:6" ht="18.75" hidden="1">
      <c r="A61" s="42" t="s">
        <v>29</v>
      </c>
      <c r="B61" s="37">
        <v>2210</v>
      </c>
      <c r="C61" s="60"/>
      <c r="D61" s="61"/>
    </row>
    <row r="62" spans="1:6" ht="18.75" hidden="1">
      <c r="A62" s="42" t="s">
        <v>31</v>
      </c>
      <c r="B62" s="37">
        <v>2210</v>
      </c>
      <c r="C62" s="60"/>
      <c r="D62" s="61"/>
    </row>
    <row r="63" spans="1:6" ht="18.75" hidden="1">
      <c r="A63" s="42" t="s">
        <v>37</v>
      </c>
      <c r="B63" s="37">
        <v>2210</v>
      </c>
      <c r="C63" s="60"/>
      <c r="D63" s="61"/>
    </row>
    <row r="64" spans="1:6" ht="18.75">
      <c r="A64" s="42" t="s">
        <v>32</v>
      </c>
      <c r="B64" s="37">
        <v>3110</v>
      </c>
      <c r="C64" s="54">
        <v>16776.46</v>
      </c>
      <c r="D64" s="55"/>
    </row>
    <row r="65" spans="1:4" ht="18.75" hidden="1">
      <c r="A65" s="42" t="s">
        <v>34</v>
      </c>
      <c r="B65" s="37">
        <v>2210</v>
      </c>
      <c r="C65" s="54"/>
      <c r="D65" s="55"/>
    </row>
    <row r="66" spans="1:4" ht="18.75" hidden="1">
      <c r="A66" s="42" t="s">
        <v>35</v>
      </c>
      <c r="B66" s="37">
        <v>2210</v>
      </c>
      <c r="C66" s="54"/>
      <c r="D66" s="55"/>
    </row>
    <row r="67" spans="1:4" ht="18.75" hidden="1">
      <c r="A67" s="42" t="s">
        <v>47</v>
      </c>
      <c r="B67" s="37">
        <v>2240</v>
      </c>
      <c r="C67" s="54"/>
      <c r="D67" s="55"/>
    </row>
    <row r="68" spans="1:4" ht="18.75">
      <c r="A68" s="42" t="s">
        <v>39</v>
      </c>
      <c r="B68" s="37">
        <v>2230</v>
      </c>
      <c r="C68" s="54">
        <v>43633.4</v>
      </c>
      <c r="D68" s="55"/>
    </row>
    <row r="69" spans="1:4" ht="18.75" hidden="1">
      <c r="A69" s="42" t="s">
        <v>40</v>
      </c>
      <c r="B69" s="37">
        <v>2210</v>
      </c>
      <c r="C69" s="54"/>
      <c r="D69" s="55"/>
    </row>
    <row r="70" spans="1:4" ht="18.75">
      <c r="A70" s="42" t="s">
        <v>46</v>
      </c>
      <c r="B70" s="37">
        <v>2210</v>
      </c>
      <c r="C70" s="54">
        <v>491.85</v>
      </c>
      <c r="D70" s="55"/>
    </row>
    <row r="71" spans="1:4" ht="18.75" hidden="1">
      <c r="A71" s="42" t="s">
        <v>44</v>
      </c>
      <c r="B71" s="37">
        <v>2210</v>
      </c>
      <c r="C71" s="54"/>
      <c r="D71" s="55"/>
    </row>
    <row r="72" spans="1:4" ht="18.75" hidden="1">
      <c r="A72" s="42" t="s">
        <v>43</v>
      </c>
      <c r="B72" s="37">
        <v>2210</v>
      </c>
      <c r="C72" s="54"/>
      <c r="D72" s="55"/>
    </row>
    <row r="73" spans="1:4" ht="18.75" hidden="1">
      <c r="A73" s="42" t="s">
        <v>45</v>
      </c>
      <c r="B73" s="43">
        <v>2210</v>
      </c>
      <c r="C73" s="54"/>
      <c r="D73" s="55"/>
    </row>
    <row r="74" spans="1:4" ht="18.75">
      <c r="A74" s="56"/>
      <c r="B74" s="57"/>
      <c r="C74" s="54"/>
      <c r="D74" s="55"/>
    </row>
    <row r="75" spans="1:4" ht="18.75">
      <c r="A75" s="56"/>
      <c r="B75" s="57"/>
      <c r="C75" s="58">
        <f>SUM(C57:D74)</f>
        <v>62597.71</v>
      </c>
      <c r="D75" s="59"/>
    </row>
  </sheetData>
  <mergeCells count="30">
    <mergeCell ref="C59:D59"/>
    <mergeCell ref="C60:D60"/>
    <mergeCell ref="C61:D61"/>
    <mergeCell ref="A3:D3"/>
    <mergeCell ref="C57:D57"/>
    <mergeCell ref="C58:D58"/>
    <mergeCell ref="A2:D2"/>
    <mergeCell ref="A5:D5"/>
    <mergeCell ref="A28:D28"/>
    <mergeCell ref="A41:D41"/>
    <mergeCell ref="A56:B56"/>
    <mergeCell ref="C56:D56"/>
    <mergeCell ref="A54:D54"/>
    <mergeCell ref="A55:D55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A74:B74"/>
    <mergeCell ref="C74:D74"/>
    <mergeCell ref="A75:B75"/>
    <mergeCell ref="C75:D7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6"/>
  <sheetViews>
    <sheetView topLeftCell="A54" workbookViewId="0">
      <selection activeCell="G11" sqref="G11"/>
    </sheetView>
  </sheetViews>
  <sheetFormatPr defaultRowHeight="15"/>
  <cols>
    <col min="1" max="1" width="40.875" style="3" customWidth="1"/>
    <col min="2" max="2" width="9" style="1" customWidth="1"/>
    <col min="3" max="3" width="18.125" customWidth="1"/>
    <col min="4" max="4" width="14.75" customWidth="1"/>
    <col min="5" max="5" width="10.375" hidden="1" customWidth="1"/>
    <col min="6" max="6" width="11.875" customWidth="1"/>
  </cols>
  <sheetData>
    <row r="2" spans="1:6" ht="57.75" customHeight="1">
      <c r="A2" s="64" t="s">
        <v>58</v>
      </c>
      <c r="B2" s="65"/>
      <c r="C2" s="65"/>
      <c r="D2" s="65"/>
    </row>
    <row r="3" spans="1:6" ht="38.25" customHeight="1">
      <c r="A3" s="62" t="s">
        <v>54</v>
      </c>
      <c r="B3" s="63"/>
      <c r="C3" s="63"/>
      <c r="D3" s="63"/>
    </row>
    <row r="4" spans="1:6" ht="18.75">
      <c r="A4" s="13"/>
      <c r="B4" s="14"/>
      <c r="C4" s="15"/>
      <c r="D4" s="15"/>
    </row>
    <row r="5" spans="1:6" ht="42" customHeight="1">
      <c r="A5" s="66" t="s">
        <v>24</v>
      </c>
      <c r="B5" s="75"/>
      <c r="C5" s="75"/>
      <c r="D5" s="75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1">
        <v>2129510</v>
      </c>
      <c r="D7" s="31">
        <f>1913705.92+3918.53</f>
        <v>1917624.45</v>
      </c>
      <c r="E7" s="4">
        <f>C7-D7</f>
        <v>211885.55000000005</v>
      </c>
      <c r="F7" s="32"/>
    </row>
    <row r="8" spans="1:6" s="2" customFormat="1" ht="18.75">
      <c r="A8" s="28" t="s">
        <v>41</v>
      </c>
      <c r="B8" s="23">
        <v>2120</v>
      </c>
      <c r="C8" s="31">
        <v>468490</v>
      </c>
      <c r="D8" s="31">
        <f>428021.01+862.08</f>
        <v>428883.09</v>
      </c>
      <c r="E8" s="4">
        <f t="shared" ref="E8:E25" si="0">C8-D8</f>
        <v>39606.909999999974</v>
      </c>
      <c r="F8" s="32"/>
    </row>
    <row r="9" spans="1:6" ht="37.5">
      <c r="A9" s="18" t="s">
        <v>2</v>
      </c>
      <c r="B9" s="24">
        <v>2210</v>
      </c>
      <c r="C9" s="51">
        <f>109887+8150</f>
        <v>118037</v>
      </c>
      <c r="D9" s="20">
        <v>118009.06000000001</v>
      </c>
      <c r="E9" s="4">
        <f t="shared" si="0"/>
        <v>27.939999999987776</v>
      </c>
      <c r="F9" s="32"/>
    </row>
    <row r="10" spans="1:6" ht="18.75">
      <c r="A10" s="18" t="s">
        <v>3</v>
      </c>
      <c r="B10" s="24">
        <v>2230</v>
      </c>
      <c r="C10" s="20">
        <f>48770+35400</f>
        <v>84170</v>
      </c>
      <c r="D10" s="20">
        <v>84157.22</v>
      </c>
      <c r="E10" s="4">
        <f t="shared" si="0"/>
        <v>12.779999999998836</v>
      </c>
      <c r="F10" s="32"/>
    </row>
    <row r="11" spans="1:6" ht="18.75">
      <c r="A11" s="18" t="s">
        <v>4</v>
      </c>
      <c r="B11" s="24">
        <v>2240</v>
      </c>
      <c r="C11" s="20">
        <v>99221</v>
      </c>
      <c r="D11" s="20">
        <v>78086.7</v>
      </c>
      <c r="E11" s="4">
        <f t="shared" si="0"/>
        <v>21134.300000000003</v>
      </c>
      <c r="F11" s="32"/>
    </row>
    <row r="12" spans="1:6" ht="18.75">
      <c r="A12" s="18" t="s">
        <v>5</v>
      </c>
      <c r="B12" s="24">
        <v>2250</v>
      </c>
      <c r="C12" s="20">
        <v>922.13</v>
      </c>
      <c r="D12" s="20">
        <v>922.13</v>
      </c>
      <c r="E12" s="4">
        <f t="shared" si="0"/>
        <v>0</v>
      </c>
      <c r="F12" s="32"/>
    </row>
    <row r="13" spans="1:6" ht="18.75">
      <c r="A13" s="18" t="s">
        <v>6</v>
      </c>
      <c r="B13" s="24">
        <v>2271</v>
      </c>
      <c r="C13" s="20"/>
      <c r="D13" s="20"/>
      <c r="E13" s="4">
        <f t="shared" si="0"/>
        <v>0</v>
      </c>
      <c r="F13" s="32"/>
    </row>
    <row r="14" spans="1:6" ht="37.5">
      <c r="A14" s="18" t="s">
        <v>7</v>
      </c>
      <c r="B14" s="24">
        <v>2272</v>
      </c>
      <c r="C14" s="20"/>
      <c r="D14" s="20"/>
      <c r="E14" s="4">
        <f t="shared" si="0"/>
        <v>0</v>
      </c>
      <c r="F14" s="32"/>
    </row>
    <row r="15" spans="1:6" ht="18.75">
      <c r="A15" s="18" t="s">
        <v>8</v>
      </c>
      <c r="B15" s="24">
        <v>2273</v>
      </c>
      <c r="C15" s="20">
        <f>43770+3120</f>
        <v>46890</v>
      </c>
      <c r="D15" s="20">
        <v>46881.469794172001</v>
      </c>
      <c r="E15" s="4">
        <f t="shared" si="0"/>
        <v>8.5302058279994526</v>
      </c>
      <c r="F15" s="32"/>
    </row>
    <row r="16" spans="1:6" ht="18.75">
      <c r="A16" s="18" t="s">
        <v>9</v>
      </c>
      <c r="B16" s="24">
        <v>2274</v>
      </c>
      <c r="C16" s="20"/>
      <c r="D16" s="20"/>
      <c r="E16" s="4">
        <f t="shared" si="0"/>
        <v>0</v>
      </c>
      <c r="F16" s="32"/>
    </row>
    <row r="17" spans="1:8" ht="18.75">
      <c r="A17" s="18" t="s">
        <v>10</v>
      </c>
      <c r="B17" s="24">
        <v>2275</v>
      </c>
      <c r="C17" s="20">
        <v>64185</v>
      </c>
      <c r="D17" s="20">
        <v>64185</v>
      </c>
      <c r="E17" s="4">
        <f t="shared" si="0"/>
        <v>0</v>
      </c>
      <c r="F17" s="32"/>
    </row>
    <row r="18" spans="1:8" ht="33" customHeight="1">
      <c r="A18" s="18" t="s">
        <v>11</v>
      </c>
      <c r="B18" s="24">
        <v>2282</v>
      </c>
      <c r="C18" s="20">
        <v>6826.25</v>
      </c>
      <c r="D18" s="20">
        <v>6826.25</v>
      </c>
      <c r="E18" s="4">
        <f t="shared" si="0"/>
        <v>0</v>
      </c>
      <c r="F18" s="32"/>
    </row>
    <row r="19" spans="1:8" ht="18" customHeight="1">
      <c r="A19" s="18" t="s">
        <v>14</v>
      </c>
      <c r="B19" s="24">
        <v>2730</v>
      </c>
      <c r="C19" s="20"/>
      <c r="D19" s="20"/>
      <c r="E19" s="4">
        <f t="shared" si="0"/>
        <v>0</v>
      </c>
      <c r="F19" s="32"/>
    </row>
    <row r="20" spans="1:8" ht="15.75" customHeight="1">
      <c r="A20" s="18" t="s">
        <v>15</v>
      </c>
      <c r="B20" s="24">
        <v>2800</v>
      </c>
      <c r="C20" s="20">
        <f>5370+690</f>
        <v>6060</v>
      </c>
      <c r="D20" s="20">
        <v>6052.7900000000009</v>
      </c>
      <c r="E20" s="4">
        <f t="shared" si="0"/>
        <v>7.2099999999991269</v>
      </c>
      <c r="F20" s="32"/>
    </row>
    <row r="21" spans="1:8" ht="35.25" customHeight="1">
      <c r="A21" s="18" t="s">
        <v>12</v>
      </c>
      <c r="B21" s="24">
        <v>3110</v>
      </c>
      <c r="C21" s="20">
        <v>22200</v>
      </c>
      <c r="D21" s="20">
        <v>22200</v>
      </c>
      <c r="E21" s="4">
        <f t="shared" si="0"/>
        <v>0</v>
      </c>
      <c r="F21" s="32"/>
      <c r="H21" s="41"/>
    </row>
    <row r="22" spans="1:8" ht="37.5">
      <c r="A22" s="18" t="s">
        <v>20</v>
      </c>
      <c r="B22" s="24">
        <v>3122</v>
      </c>
      <c r="C22" s="20"/>
      <c r="D22" s="20"/>
      <c r="E22" s="4">
        <f t="shared" si="0"/>
        <v>0</v>
      </c>
      <c r="F22" s="32"/>
    </row>
    <row r="23" spans="1:8" ht="18.75">
      <c r="A23" s="18" t="s">
        <v>21</v>
      </c>
      <c r="B23" s="24">
        <v>3132</v>
      </c>
      <c r="C23" s="20"/>
      <c r="D23" s="20"/>
      <c r="E23" s="4">
        <f t="shared" si="0"/>
        <v>0</v>
      </c>
      <c r="F23" s="32"/>
    </row>
    <row r="24" spans="1:8" ht="37.5">
      <c r="A24" s="36" t="s">
        <v>42</v>
      </c>
      <c r="B24" s="24">
        <v>3142</v>
      </c>
      <c r="C24" s="20"/>
      <c r="D24" s="20"/>
      <c r="E24" s="4">
        <f t="shared" si="0"/>
        <v>0</v>
      </c>
      <c r="F24" s="32"/>
    </row>
    <row r="25" spans="1:8" ht="18.75">
      <c r="A25" s="18" t="s">
        <v>13</v>
      </c>
      <c r="B25" s="24"/>
      <c r="C25" s="21">
        <f>SUM(C7:C24)</f>
        <v>3046511.38</v>
      </c>
      <c r="D25" s="50">
        <f>SUM(D7:D24)</f>
        <v>2773828.1597941723</v>
      </c>
      <c r="E25" s="4">
        <f t="shared" si="0"/>
        <v>272683.22020582762</v>
      </c>
      <c r="F25" s="32"/>
    </row>
    <row r="26" spans="1:8">
      <c r="C26" s="4"/>
      <c r="D26" s="4"/>
    </row>
    <row r="27" spans="1:8">
      <c r="C27" s="4"/>
      <c r="D27" s="4"/>
    </row>
    <row r="28" spans="1:8" ht="30" hidden="1" customHeight="1">
      <c r="A28" s="64" t="s">
        <v>25</v>
      </c>
      <c r="B28" s="68"/>
      <c r="C28" s="68"/>
      <c r="D28" s="68"/>
    </row>
    <row r="29" spans="1:8" hidden="1"/>
    <row r="30" spans="1:8" ht="75" hidden="1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 hidden="1">
      <c r="A31" s="18" t="s">
        <v>2</v>
      </c>
      <c r="B31" s="24">
        <v>2210</v>
      </c>
      <c r="C31" s="20"/>
      <c r="D31" s="20">
        <v>8856.44</v>
      </c>
      <c r="F31" s="32"/>
    </row>
    <row r="32" spans="1:8" ht="18.75" hidden="1">
      <c r="A32" s="19" t="s">
        <v>3</v>
      </c>
      <c r="B32" s="24">
        <v>2230</v>
      </c>
      <c r="C32" s="20"/>
      <c r="D32" s="20"/>
      <c r="F32" s="32"/>
    </row>
    <row r="33" spans="1:6" ht="18.75" hidden="1">
      <c r="A33" s="19" t="s">
        <v>4</v>
      </c>
      <c r="B33" s="24">
        <v>2240</v>
      </c>
      <c r="C33" s="20"/>
      <c r="D33" s="20"/>
      <c r="F33" s="32"/>
    </row>
    <row r="34" spans="1:6" ht="18.75" hidden="1">
      <c r="A34" s="19" t="s">
        <v>10</v>
      </c>
      <c r="B34" s="24">
        <v>2275</v>
      </c>
      <c r="C34" s="20"/>
      <c r="D34" s="20"/>
      <c r="F34" s="32"/>
    </row>
    <row r="35" spans="1:6" ht="18.75" hidden="1">
      <c r="A35" s="18" t="s">
        <v>15</v>
      </c>
      <c r="B35" s="24">
        <v>2800</v>
      </c>
      <c r="C35" s="20"/>
      <c r="D35" s="20"/>
      <c r="F35" s="32"/>
    </row>
    <row r="36" spans="1:6" ht="37.5" hidden="1">
      <c r="A36" s="18" t="s">
        <v>12</v>
      </c>
      <c r="B36" s="24">
        <v>3110</v>
      </c>
      <c r="C36" s="20"/>
      <c r="D36" s="20"/>
      <c r="F36" s="32"/>
    </row>
    <row r="37" spans="1:6" ht="18.75" hidden="1">
      <c r="A37" s="25" t="s">
        <v>16</v>
      </c>
      <c r="B37" s="26">
        <v>3132</v>
      </c>
      <c r="C37" s="27"/>
      <c r="D37" s="27"/>
      <c r="F37" s="32"/>
    </row>
    <row r="38" spans="1:6" ht="18.75" hidden="1">
      <c r="A38" s="18" t="s">
        <v>13</v>
      </c>
      <c r="B38" s="24"/>
      <c r="C38" s="21">
        <f>SUM(C31:C37)</f>
        <v>0</v>
      </c>
      <c r="D38" s="21">
        <f>SUM(D31:D37)</f>
        <v>8856.44</v>
      </c>
      <c r="F38" s="32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4.5" customHeight="1">
      <c r="A41" s="69" t="s">
        <v>26</v>
      </c>
      <c r="B41" s="70"/>
      <c r="C41" s="70"/>
      <c r="D41" s="70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1435.85</v>
      </c>
      <c r="D44" s="20">
        <f>C58+C71</f>
        <v>1435.85</v>
      </c>
      <c r="F44" s="32"/>
    </row>
    <row r="45" spans="1:6" ht="18.75">
      <c r="A45" s="19" t="s">
        <v>3</v>
      </c>
      <c r="B45" s="24">
        <v>2230</v>
      </c>
      <c r="C45" s="20">
        <v>12977.06</v>
      </c>
      <c r="D45" s="20">
        <f>C69</f>
        <v>12977.06</v>
      </c>
      <c r="F45" s="32"/>
    </row>
    <row r="46" spans="1:6" ht="18.75">
      <c r="A46" s="19" t="s">
        <v>4</v>
      </c>
      <c r="B46" s="24">
        <v>2240</v>
      </c>
      <c r="C46" s="20"/>
      <c r="D46" s="20"/>
      <c r="F46" s="32"/>
    </row>
    <row r="47" spans="1:6" ht="18.75">
      <c r="A47" s="19" t="s">
        <v>10</v>
      </c>
      <c r="B47" s="24">
        <v>2275</v>
      </c>
      <c r="C47" s="20"/>
      <c r="D47" s="20"/>
      <c r="F47" s="32"/>
    </row>
    <row r="48" spans="1:6" ht="18.75">
      <c r="A48" s="18" t="s">
        <v>15</v>
      </c>
      <c r="B48" s="24">
        <v>2800</v>
      </c>
      <c r="C48" s="20"/>
      <c r="D48" s="20"/>
      <c r="F48" s="32"/>
    </row>
    <row r="49" spans="1:6" ht="37.5">
      <c r="A49" s="18" t="s">
        <v>12</v>
      </c>
      <c r="B49" s="24">
        <v>3110</v>
      </c>
      <c r="C49" s="20">
        <v>16608.2</v>
      </c>
      <c r="D49" s="20">
        <f>C65</f>
        <v>16608.2</v>
      </c>
      <c r="F49" s="32"/>
    </row>
    <row r="50" spans="1:6" ht="18.75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31021.11</v>
      </c>
      <c r="D51" s="21">
        <f>D44+D45+D48+D49+D50</f>
        <v>31021.11</v>
      </c>
      <c r="F51" s="32"/>
    </row>
    <row r="52" spans="1:6" ht="18.75">
      <c r="A52" s="46"/>
      <c r="B52" s="47"/>
      <c r="C52" s="48"/>
      <c r="D52" s="48"/>
      <c r="F52" s="32"/>
    </row>
    <row r="53" spans="1:6" ht="18.75">
      <c r="A53" s="46"/>
      <c r="B53" s="47"/>
      <c r="C53" s="48"/>
      <c r="D53" s="48"/>
      <c r="F53" s="32"/>
    </row>
    <row r="55" spans="1:6" ht="32.25" customHeight="1">
      <c r="A55" s="69" t="s">
        <v>59</v>
      </c>
      <c r="B55" s="70"/>
      <c r="C55" s="70"/>
      <c r="D55" s="70"/>
    </row>
    <row r="57" spans="1:6" ht="18.75">
      <c r="A57" s="72" t="s">
        <v>27</v>
      </c>
      <c r="B57" s="73"/>
      <c r="C57" s="74" t="s">
        <v>28</v>
      </c>
      <c r="D57" s="73"/>
    </row>
    <row r="58" spans="1:6" ht="18.75">
      <c r="A58" s="42" t="s">
        <v>36</v>
      </c>
      <c r="B58" s="37">
        <v>2210</v>
      </c>
      <c r="C58" s="71">
        <v>944</v>
      </c>
      <c r="D58" s="71"/>
    </row>
    <row r="59" spans="1:6" ht="18.75" hidden="1">
      <c r="A59" s="42" t="s">
        <v>30</v>
      </c>
      <c r="B59" s="37">
        <v>2210</v>
      </c>
      <c r="C59" s="60"/>
      <c r="D59" s="61"/>
    </row>
    <row r="60" spans="1:6" ht="18.75" hidden="1">
      <c r="A60" s="42" t="s">
        <v>33</v>
      </c>
      <c r="B60" s="37">
        <v>2210</v>
      </c>
      <c r="C60" s="60"/>
      <c r="D60" s="61"/>
    </row>
    <row r="61" spans="1:6" ht="18.75" hidden="1">
      <c r="A61" s="42" t="s">
        <v>38</v>
      </c>
      <c r="B61" s="38">
        <v>3110.221</v>
      </c>
      <c r="C61" s="54"/>
      <c r="D61" s="55"/>
    </row>
    <row r="62" spans="1:6" ht="18.75" hidden="1">
      <c r="A62" s="42" t="s">
        <v>29</v>
      </c>
      <c r="B62" s="37">
        <v>2210</v>
      </c>
      <c r="C62" s="60"/>
      <c r="D62" s="61"/>
    </row>
    <row r="63" spans="1:6" ht="18.75" hidden="1">
      <c r="A63" s="42" t="s">
        <v>31</v>
      </c>
      <c r="B63" s="37">
        <v>2210</v>
      </c>
      <c r="C63" s="60"/>
      <c r="D63" s="61"/>
    </row>
    <row r="64" spans="1:6" ht="18.75" hidden="1">
      <c r="A64" s="42" t="s">
        <v>37</v>
      </c>
      <c r="B64" s="37">
        <v>2210</v>
      </c>
      <c r="C64" s="60"/>
      <c r="D64" s="61"/>
    </row>
    <row r="65" spans="1:4" ht="18.75">
      <c r="A65" s="42" t="s">
        <v>32</v>
      </c>
      <c r="B65" s="37">
        <v>3110</v>
      </c>
      <c r="C65" s="54">
        <v>16608.2</v>
      </c>
      <c r="D65" s="55"/>
    </row>
    <row r="66" spans="1:4" ht="18.75" hidden="1">
      <c r="A66" s="42" t="s">
        <v>34</v>
      </c>
      <c r="B66" s="37">
        <v>2210</v>
      </c>
      <c r="C66" s="54"/>
      <c r="D66" s="55"/>
    </row>
    <row r="67" spans="1:4" ht="18.75" hidden="1">
      <c r="A67" s="42" t="s">
        <v>35</v>
      </c>
      <c r="B67" s="37">
        <v>2210</v>
      </c>
      <c r="C67" s="54"/>
      <c r="D67" s="55"/>
    </row>
    <row r="68" spans="1:4" ht="18.75" hidden="1">
      <c r="A68" s="42" t="s">
        <v>47</v>
      </c>
      <c r="B68" s="37">
        <v>2240</v>
      </c>
      <c r="C68" s="54"/>
      <c r="D68" s="55"/>
    </row>
    <row r="69" spans="1:4" ht="18.75">
      <c r="A69" s="42" t="s">
        <v>39</v>
      </c>
      <c r="B69" s="37">
        <v>2230</v>
      </c>
      <c r="C69" s="54">
        <v>12977.06</v>
      </c>
      <c r="D69" s="55"/>
    </row>
    <row r="70" spans="1:4" ht="18.75" hidden="1">
      <c r="A70" s="42" t="s">
        <v>40</v>
      </c>
      <c r="B70" s="37">
        <v>2210</v>
      </c>
      <c r="C70" s="54"/>
      <c r="D70" s="55"/>
    </row>
    <row r="71" spans="1:4" ht="18.75">
      <c r="A71" s="42" t="s">
        <v>46</v>
      </c>
      <c r="B71" s="37">
        <v>2210</v>
      </c>
      <c r="C71" s="54">
        <v>491.85</v>
      </c>
      <c r="D71" s="55"/>
    </row>
    <row r="72" spans="1:4" ht="18.75" hidden="1">
      <c r="A72" s="42" t="s">
        <v>44</v>
      </c>
      <c r="B72" s="37">
        <v>2210</v>
      </c>
      <c r="C72" s="54"/>
      <c r="D72" s="55"/>
    </row>
    <row r="73" spans="1:4" ht="18.75" hidden="1">
      <c r="A73" s="42" t="s">
        <v>43</v>
      </c>
      <c r="B73" s="37">
        <v>2210</v>
      </c>
      <c r="C73" s="54"/>
      <c r="D73" s="55"/>
    </row>
    <row r="74" spans="1:4" ht="18.75" hidden="1">
      <c r="A74" s="42" t="s">
        <v>45</v>
      </c>
      <c r="B74" s="43">
        <v>2210</v>
      </c>
      <c r="C74" s="54"/>
      <c r="D74" s="55"/>
    </row>
    <row r="75" spans="1:4" ht="18.75">
      <c r="A75" s="56"/>
      <c r="B75" s="57"/>
      <c r="C75" s="54"/>
      <c r="D75" s="55"/>
    </row>
    <row r="76" spans="1:4" ht="18.75">
      <c r="A76" s="56"/>
      <c r="B76" s="57"/>
      <c r="C76" s="58">
        <f>SUM(C58:D75)</f>
        <v>31021.11</v>
      </c>
      <c r="D76" s="59"/>
    </row>
  </sheetData>
  <mergeCells count="29">
    <mergeCell ref="C64:D64"/>
    <mergeCell ref="C61:D61"/>
    <mergeCell ref="C62:D62"/>
    <mergeCell ref="C63:D63"/>
    <mergeCell ref="C60:D60"/>
    <mergeCell ref="A3:D3"/>
    <mergeCell ref="A2:D2"/>
    <mergeCell ref="A5:D5"/>
    <mergeCell ref="C58:D58"/>
    <mergeCell ref="C59:D59"/>
    <mergeCell ref="A28:D28"/>
    <mergeCell ref="A41:D41"/>
    <mergeCell ref="A55:D55"/>
    <mergeCell ref="A57:B57"/>
    <mergeCell ref="C57:D57"/>
    <mergeCell ref="C65:D65"/>
    <mergeCell ref="C66:D66"/>
    <mergeCell ref="C67:D67"/>
    <mergeCell ref="C68:D68"/>
    <mergeCell ref="C69:D69"/>
    <mergeCell ref="A75:B75"/>
    <mergeCell ref="C75:D75"/>
    <mergeCell ref="A76:B76"/>
    <mergeCell ref="C76:D76"/>
    <mergeCell ref="C70:D70"/>
    <mergeCell ref="C71:D71"/>
    <mergeCell ref="C72:D72"/>
    <mergeCell ref="C73:D73"/>
    <mergeCell ref="C74:D7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6"/>
  <sheetViews>
    <sheetView topLeftCell="A49" workbookViewId="0">
      <selection activeCell="G9" sqref="G9"/>
    </sheetView>
  </sheetViews>
  <sheetFormatPr defaultRowHeight="15"/>
  <cols>
    <col min="1" max="1" width="40.875" style="3" customWidth="1"/>
    <col min="2" max="2" width="9" style="1" customWidth="1"/>
    <col min="3" max="3" width="18.125" customWidth="1"/>
    <col min="4" max="4" width="16" customWidth="1"/>
    <col min="5" max="5" width="10.75" hidden="1" customWidth="1"/>
    <col min="6" max="6" width="11" customWidth="1"/>
  </cols>
  <sheetData>
    <row r="2" spans="1:6" ht="61.5" customHeight="1">
      <c r="A2" s="64" t="s">
        <v>58</v>
      </c>
      <c r="B2" s="65"/>
      <c r="C2" s="65"/>
      <c r="D2" s="65"/>
    </row>
    <row r="3" spans="1:6" ht="40.5" customHeight="1">
      <c r="A3" s="62" t="s">
        <v>55</v>
      </c>
      <c r="B3" s="63"/>
      <c r="C3" s="63"/>
      <c r="D3" s="63"/>
    </row>
    <row r="4" spans="1:6" ht="18.75">
      <c r="A4" s="13"/>
      <c r="B4" s="14"/>
      <c r="C4" s="15"/>
      <c r="D4" s="15"/>
    </row>
    <row r="5" spans="1:6" ht="40.5" customHeight="1">
      <c r="A5" s="66" t="s">
        <v>24</v>
      </c>
      <c r="B5" s="75"/>
      <c r="C5" s="75"/>
      <c r="D5" s="75"/>
    </row>
    <row r="6" spans="1:6" s="2" customFormat="1" ht="76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1">
        <v>3240750</v>
      </c>
      <c r="D7" s="31">
        <f>2790357.48+23667.83</f>
        <v>2814025.31</v>
      </c>
      <c r="E7" s="4">
        <f>C7-D7</f>
        <v>426724.68999999994</v>
      </c>
      <c r="F7" s="32"/>
    </row>
    <row r="8" spans="1:6" s="2" customFormat="1" ht="18.75">
      <c r="A8" s="28" t="s">
        <v>41</v>
      </c>
      <c r="B8" s="23">
        <v>2120</v>
      </c>
      <c r="C8" s="31">
        <v>712950</v>
      </c>
      <c r="D8" s="31">
        <f>605225.3+5206.94</f>
        <v>610432.24</v>
      </c>
      <c r="E8" s="4">
        <f t="shared" ref="E8:E25" si="0">C8-D8</f>
        <v>102517.76000000001</v>
      </c>
      <c r="F8" s="32"/>
    </row>
    <row r="9" spans="1:6" ht="37.5">
      <c r="A9" s="18" t="s">
        <v>2</v>
      </c>
      <c r="B9" s="23">
        <v>2210</v>
      </c>
      <c r="C9" s="20">
        <f>109887+221066</f>
        <v>330953</v>
      </c>
      <c r="D9" s="20">
        <v>330952.82</v>
      </c>
      <c r="E9" s="4">
        <f t="shared" si="0"/>
        <v>0.17999999999301508</v>
      </c>
      <c r="F9" s="32"/>
    </row>
    <row r="10" spans="1:6" ht="18.75">
      <c r="A10" s="18" t="s">
        <v>3</v>
      </c>
      <c r="B10" s="23">
        <v>2230</v>
      </c>
      <c r="C10" s="20">
        <f>105400+78390</f>
        <v>183790</v>
      </c>
      <c r="D10" s="20">
        <v>183789.15999999997</v>
      </c>
      <c r="E10" s="4">
        <f t="shared" si="0"/>
        <v>0.84000000002561137</v>
      </c>
      <c r="F10" s="32"/>
    </row>
    <row r="11" spans="1:6" ht="18.75">
      <c r="A11" s="18" t="s">
        <v>4</v>
      </c>
      <c r="B11" s="23">
        <v>2240</v>
      </c>
      <c r="C11" s="20">
        <f>289996+13245</f>
        <v>303241</v>
      </c>
      <c r="D11" s="20">
        <v>303239.8</v>
      </c>
      <c r="E11" s="4">
        <f t="shared" si="0"/>
        <v>1.2000000000116415</v>
      </c>
      <c r="F11" s="32"/>
    </row>
    <row r="12" spans="1:6" ht="18.75">
      <c r="A12" s="18" t="s">
        <v>5</v>
      </c>
      <c r="B12" s="23">
        <v>2250</v>
      </c>
      <c r="C12" s="20">
        <v>780</v>
      </c>
      <c r="D12" s="20">
        <v>780</v>
      </c>
      <c r="E12" s="4">
        <f t="shared" si="0"/>
        <v>0</v>
      </c>
      <c r="F12" s="32"/>
    </row>
    <row r="13" spans="1:6" ht="18.75">
      <c r="A13" s="18" t="s">
        <v>6</v>
      </c>
      <c r="B13" s="23">
        <v>2271</v>
      </c>
      <c r="C13" s="20"/>
      <c r="D13" s="20"/>
      <c r="E13" s="4">
        <f t="shared" si="0"/>
        <v>0</v>
      </c>
      <c r="F13" s="32"/>
    </row>
    <row r="14" spans="1:6" ht="37.5">
      <c r="A14" s="18" t="s">
        <v>7</v>
      </c>
      <c r="B14" s="23">
        <v>2272</v>
      </c>
      <c r="C14" s="20">
        <f>2050+8350</f>
        <v>10400</v>
      </c>
      <c r="D14" s="20">
        <v>10398</v>
      </c>
      <c r="E14" s="4">
        <f t="shared" si="0"/>
        <v>2</v>
      </c>
      <c r="F14" s="32"/>
    </row>
    <row r="15" spans="1:6" ht="18.75">
      <c r="A15" s="18" t="s">
        <v>8</v>
      </c>
      <c r="B15" s="23">
        <v>2273</v>
      </c>
      <c r="C15" s="20">
        <f>97656-8350-13245-21670</f>
        <v>54391</v>
      </c>
      <c r="D15" s="20">
        <v>39926.839999999997</v>
      </c>
      <c r="E15" s="4">
        <f t="shared" si="0"/>
        <v>14464.160000000003</v>
      </c>
      <c r="F15" s="32"/>
    </row>
    <row r="16" spans="1:6" ht="18.75">
      <c r="A16" s="18" t="s">
        <v>9</v>
      </c>
      <c r="B16" s="23">
        <v>2274</v>
      </c>
      <c r="C16" s="20">
        <f>205441+21670</f>
        <v>227111</v>
      </c>
      <c r="D16" s="20">
        <v>227105.86000000002</v>
      </c>
      <c r="E16" s="4">
        <f t="shared" si="0"/>
        <v>5.139999999984866</v>
      </c>
      <c r="F16" s="32"/>
    </row>
    <row r="17" spans="1:9" ht="18.75">
      <c r="A17" s="18" t="s">
        <v>10</v>
      </c>
      <c r="B17" s="23">
        <v>2275</v>
      </c>
      <c r="C17" s="20"/>
      <c r="D17" s="20"/>
      <c r="E17" s="4">
        <f t="shared" si="0"/>
        <v>0</v>
      </c>
      <c r="F17" s="32"/>
    </row>
    <row r="18" spans="1:9" ht="33" customHeight="1">
      <c r="A18" s="18" t="s">
        <v>11</v>
      </c>
      <c r="B18" s="23">
        <v>2282</v>
      </c>
      <c r="C18" s="20">
        <v>6826.25</v>
      </c>
      <c r="D18" s="20">
        <v>6826.25</v>
      </c>
      <c r="E18" s="4">
        <f t="shared" si="0"/>
        <v>0</v>
      </c>
      <c r="F18" s="32"/>
    </row>
    <row r="19" spans="1:9" ht="18" customHeight="1">
      <c r="A19" s="18" t="s">
        <v>14</v>
      </c>
      <c r="B19" s="23">
        <v>2730</v>
      </c>
      <c r="C19" s="20"/>
      <c r="D19" s="20"/>
      <c r="E19" s="4">
        <f t="shared" si="0"/>
        <v>0</v>
      </c>
      <c r="F19" s="32"/>
    </row>
    <row r="20" spans="1:9" ht="15.75" customHeight="1">
      <c r="A20" s="18" t="s">
        <v>15</v>
      </c>
      <c r="B20" s="23">
        <v>2800</v>
      </c>
      <c r="C20" s="20">
        <f>180+208</f>
        <v>388</v>
      </c>
      <c r="D20" s="20">
        <v>387.6</v>
      </c>
      <c r="E20" s="4">
        <f t="shared" si="0"/>
        <v>0.39999999999997726</v>
      </c>
      <c r="F20" s="32"/>
    </row>
    <row r="21" spans="1:9" ht="36" customHeight="1">
      <c r="A21" s="18" t="s">
        <v>12</v>
      </c>
      <c r="B21" s="23">
        <v>3110</v>
      </c>
      <c r="C21" s="20">
        <v>104305.60000000001</v>
      </c>
      <c r="D21" s="20">
        <v>104305.60000000001</v>
      </c>
      <c r="E21" s="4">
        <f t="shared" si="0"/>
        <v>0</v>
      </c>
      <c r="F21" s="32"/>
      <c r="H21" s="41"/>
    </row>
    <row r="22" spans="1:9" ht="37.5">
      <c r="A22" s="18" t="s">
        <v>20</v>
      </c>
      <c r="B22" s="23">
        <v>3122</v>
      </c>
      <c r="C22" s="20"/>
      <c r="D22" s="20"/>
      <c r="E22" s="4">
        <f t="shared" si="0"/>
        <v>0</v>
      </c>
      <c r="F22" s="32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4">
        <f t="shared" si="0"/>
        <v>0</v>
      </c>
      <c r="F23" s="32"/>
    </row>
    <row r="24" spans="1:9" ht="37.5">
      <c r="A24" s="36" t="s">
        <v>42</v>
      </c>
      <c r="B24" s="23">
        <v>3142</v>
      </c>
      <c r="C24" s="20"/>
      <c r="D24" s="20"/>
      <c r="E24" s="4">
        <f t="shared" si="0"/>
        <v>0</v>
      </c>
      <c r="F24" s="32"/>
    </row>
    <row r="25" spans="1:9" ht="18.75">
      <c r="A25" s="18" t="s">
        <v>13</v>
      </c>
      <c r="B25" s="23"/>
      <c r="C25" s="21">
        <f>SUM(C7:C24)</f>
        <v>5175885.8499999996</v>
      </c>
      <c r="D25" s="21">
        <f>SUM(D7:D24)</f>
        <v>4632169.4799999995</v>
      </c>
      <c r="E25" s="4">
        <f t="shared" si="0"/>
        <v>543716.37000000011</v>
      </c>
      <c r="F25" s="32"/>
    </row>
    <row r="26" spans="1:9">
      <c r="C26" s="4"/>
      <c r="D26" s="4"/>
    </row>
    <row r="27" spans="1:9" ht="30.75" customHeight="1">
      <c r="A27" s="64" t="s">
        <v>25</v>
      </c>
      <c r="B27" s="68"/>
      <c r="C27" s="68"/>
      <c r="D27" s="68"/>
    </row>
    <row r="28" spans="1:9">
      <c r="D28" s="35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20">
        <v>4080</v>
      </c>
      <c r="D30" s="20">
        <v>2400</v>
      </c>
      <c r="F30" s="32"/>
    </row>
    <row r="31" spans="1:9" ht="18.75">
      <c r="A31" s="19" t="s">
        <v>3</v>
      </c>
      <c r="B31" s="24">
        <v>2230</v>
      </c>
      <c r="C31" s="20"/>
      <c r="D31" s="20"/>
      <c r="F31" s="32"/>
    </row>
    <row r="32" spans="1:9" ht="18.75">
      <c r="A32" s="19" t="s">
        <v>4</v>
      </c>
      <c r="B32" s="24">
        <v>2240</v>
      </c>
      <c r="C32" s="20"/>
      <c r="D32" s="20"/>
      <c r="F32" s="32"/>
    </row>
    <row r="33" spans="1:6" ht="18.75">
      <c r="A33" s="19" t="s">
        <v>10</v>
      </c>
      <c r="B33" s="24">
        <v>2275</v>
      </c>
      <c r="C33" s="20">
        <v>200</v>
      </c>
      <c r="D33" s="20">
        <v>20</v>
      </c>
      <c r="F33" s="32"/>
    </row>
    <row r="34" spans="1:6" ht="18.75">
      <c r="A34" s="18" t="s">
        <v>15</v>
      </c>
      <c r="B34" s="24">
        <v>2800</v>
      </c>
      <c r="C34" s="20"/>
      <c r="D34" s="20"/>
      <c r="F34" s="32"/>
    </row>
    <row r="35" spans="1:6" ht="37.5">
      <c r="A35" s="18" t="s">
        <v>12</v>
      </c>
      <c r="B35" s="24">
        <v>3110</v>
      </c>
      <c r="C35" s="20"/>
      <c r="D35" s="20"/>
      <c r="F35" s="32"/>
    </row>
    <row r="36" spans="1:6" ht="18.75">
      <c r="A36" s="25" t="s">
        <v>16</v>
      </c>
      <c r="B36" s="26">
        <v>3132</v>
      </c>
      <c r="C36" s="27"/>
      <c r="D36" s="27"/>
      <c r="F36" s="32"/>
    </row>
    <row r="37" spans="1:6" ht="18.75">
      <c r="A37" s="18" t="s">
        <v>13</v>
      </c>
      <c r="B37" s="24"/>
      <c r="C37" s="21">
        <f>SUM(C30:C36)</f>
        <v>4280</v>
      </c>
      <c r="D37" s="21">
        <f>SUM(D30:D36)</f>
        <v>2420</v>
      </c>
      <c r="F37" s="32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3.75" customHeight="1">
      <c r="A40" s="69" t="s">
        <v>26</v>
      </c>
      <c r="B40" s="70"/>
      <c r="C40" s="70"/>
      <c r="D40" s="70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4426.1499999999996</v>
      </c>
      <c r="D43" s="20">
        <f>C58+C71</f>
        <v>4426.1500000000005</v>
      </c>
      <c r="F43" s="32"/>
    </row>
    <row r="44" spans="1:6" ht="18.75">
      <c r="A44" s="19" t="s">
        <v>3</v>
      </c>
      <c r="B44" s="24">
        <v>2230</v>
      </c>
      <c r="C44" s="20">
        <v>19933.05</v>
      </c>
      <c r="D44" s="20">
        <f>C69</f>
        <v>19933.05</v>
      </c>
      <c r="F44" s="32"/>
    </row>
    <row r="45" spans="1:6" ht="18.75">
      <c r="A45" s="19" t="s">
        <v>4</v>
      </c>
      <c r="B45" s="24">
        <v>2240</v>
      </c>
      <c r="C45" s="20"/>
      <c r="D45" s="20"/>
      <c r="F45" s="32"/>
    </row>
    <row r="46" spans="1:6" ht="18.75">
      <c r="A46" s="19" t="s">
        <v>10</v>
      </c>
      <c r="B46" s="24">
        <v>2275</v>
      </c>
      <c r="C46" s="20"/>
      <c r="D46" s="20"/>
      <c r="F46" s="32"/>
    </row>
    <row r="47" spans="1:6" ht="18.75">
      <c r="A47" s="18" t="s">
        <v>15</v>
      </c>
      <c r="B47" s="24">
        <v>2800</v>
      </c>
      <c r="C47" s="20"/>
      <c r="D47" s="20"/>
      <c r="F47" s="32"/>
    </row>
    <row r="48" spans="1:6" ht="37.5">
      <c r="A48" s="18" t="s">
        <v>12</v>
      </c>
      <c r="B48" s="24">
        <v>3110</v>
      </c>
      <c r="C48" s="20">
        <v>26898.35</v>
      </c>
      <c r="D48" s="20">
        <f>C65</f>
        <v>26898.35</v>
      </c>
      <c r="F48" s="32"/>
    </row>
    <row r="49" spans="1:6" ht="18.75">
      <c r="A49" s="25" t="s">
        <v>16</v>
      </c>
      <c r="B49" s="26">
        <v>3132</v>
      </c>
      <c r="C49" s="27"/>
      <c r="D49" s="27"/>
      <c r="F49" s="32"/>
    </row>
    <row r="50" spans="1:6" ht="18.75">
      <c r="A50" s="18" t="s">
        <v>13</v>
      </c>
      <c r="B50" s="24"/>
      <c r="C50" s="21">
        <f>C43+C44+C47+C48+C49</f>
        <v>51257.549999999996</v>
      </c>
      <c r="D50" s="21">
        <f>D43+D44+D47+D48+D49</f>
        <v>51257.55</v>
      </c>
      <c r="F50" s="32"/>
    </row>
    <row r="51" spans="1:6" ht="18.75">
      <c r="A51" s="46"/>
      <c r="B51" s="47"/>
      <c r="C51" s="48"/>
      <c r="D51" s="48"/>
      <c r="F51" s="32"/>
    </row>
    <row r="52" spans="1:6" ht="18.75">
      <c r="A52" s="46"/>
      <c r="B52" s="47"/>
      <c r="C52" s="48"/>
      <c r="D52" s="48"/>
      <c r="F52" s="32"/>
    </row>
    <row r="55" spans="1:6" ht="34.5" customHeight="1">
      <c r="A55" s="69" t="s">
        <v>59</v>
      </c>
      <c r="B55" s="70"/>
      <c r="C55" s="70"/>
      <c r="D55" s="70"/>
    </row>
    <row r="57" spans="1:6" ht="16.5" customHeight="1">
      <c r="A57" s="72" t="s">
        <v>27</v>
      </c>
      <c r="B57" s="73"/>
      <c r="C57" s="74" t="s">
        <v>28</v>
      </c>
      <c r="D57" s="73"/>
    </row>
    <row r="58" spans="1:6" ht="16.5" customHeight="1">
      <c r="A58" s="42" t="s">
        <v>36</v>
      </c>
      <c r="B58" s="37">
        <v>2210</v>
      </c>
      <c r="C58" s="71">
        <v>3934.3</v>
      </c>
      <c r="D58" s="71"/>
    </row>
    <row r="59" spans="1:6" ht="16.5" hidden="1" customHeight="1">
      <c r="A59" s="42" t="s">
        <v>30</v>
      </c>
      <c r="B59" s="37">
        <v>2210</v>
      </c>
      <c r="C59" s="60"/>
      <c r="D59" s="61"/>
    </row>
    <row r="60" spans="1:6" ht="16.5" hidden="1" customHeight="1">
      <c r="A60" s="42" t="s">
        <v>33</v>
      </c>
      <c r="B60" s="37">
        <v>2210</v>
      </c>
      <c r="C60" s="60"/>
      <c r="D60" s="61"/>
    </row>
    <row r="61" spans="1:6" ht="16.5" hidden="1" customHeight="1">
      <c r="A61" s="42" t="s">
        <v>38</v>
      </c>
      <c r="B61" s="38">
        <v>3110.221</v>
      </c>
      <c r="C61" s="54"/>
      <c r="D61" s="55"/>
    </row>
    <row r="62" spans="1:6" ht="16.5" hidden="1" customHeight="1">
      <c r="A62" s="42" t="s">
        <v>29</v>
      </c>
      <c r="B62" s="37">
        <v>2210</v>
      </c>
      <c r="C62" s="60"/>
      <c r="D62" s="61"/>
    </row>
    <row r="63" spans="1:6" ht="16.5" hidden="1" customHeight="1">
      <c r="A63" s="42" t="s">
        <v>31</v>
      </c>
      <c r="B63" s="37">
        <v>2210</v>
      </c>
      <c r="C63" s="60"/>
      <c r="D63" s="61"/>
    </row>
    <row r="64" spans="1:6" ht="16.5" hidden="1" customHeight="1">
      <c r="A64" s="42" t="s">
        <v>37</v>
      </c>
      <c r="B64" s="37">
        <v>2210</v>
      </c>
      <c r="C64" s="60"/>
      <c r="D64" s="61"/>
    </row>
    <row r="65" spans="1:4" ht="16.5" customHeight="1">
      <c r="A65" s="42" t="s">
        <v>32</v>
      </c>
      <c r="B65" s="37">
        <v>3110</v>
      </c>
      <c r="C65" s="54">
        <v>26898.35</v>
      </c>
      <c r="D65" s="55"/>
    </row>
    <row r="66" spans="1:4" ht="16.5" hidden="1" customHeight="1">
      <c r="A66" s="42" t="s">
        <v>34</v>
      </c>
      <c r="B66" s="37">
        <v>2210</v>
      </c>
      <c r="C66" s="54"/>
      <c r="D66" s="55"/>
    </row>
    <row r="67" spans="1:4" ht="16.5" hidden="1" customHeight="1">
      <c r="A67" s="42" t="s">
        <v>35</v>
      </c>
      <c r="B67" s="37">
        <v>2210</v>
      </c>
      <c r="C67" s="54"/>
      <c r="D67" s="55"/>
    </row>
    <row r="68" spans="1:4" ht="16.5" hidden="1" customHeight="1">
      <c r="A68" s="42" t="s">
        <v>47</v>
      </c>
      <c r="B68" s="37">
        <v>2240</v>
      </c>
      <c r="C68" s="54"/>
      <c r="D68" s="55"/>
    </row>
    <row r="69" spans="1:4" ht="16.5" customHeight="1">
      <c r="A69" s="42" t="s">
        <v>39</v>
      </c>
      <c r="B69" s="37">
        <v>2230</v>
      </c>
      <c r="C69" s="54">
        <v>19933.05</v>
      </c>
      <c r="D69" s="55"/>
    </row>
    <row r="70" spans="1:4" ht="16.5" hidden="1" customHeight="1">
      <c r="A70" s="42" t="s">
        <v>40</v>
      </c>
      <c r="B70" s="37">
        <v>2210</v>
      </c>
      <c r="C70" s="54"/>
      <c r="D70" s="55"/>
    </row>
    <row r="71" spans="1:4" ht="16.5" customHeight="1">
      <c r="A71" s="42" t="s">
        <v>46</v>
      </c>
      <c r="B71" s="37">
        <v>2210</v>
      </c>
      <c r="C71" s="54">
        <v>491.85</v>
      </c>
      <c r="D71" s="55"/>
    </row>
    <row r="72" spans="1:4" ht="16.5" hidden="1" customHeight="1">
      <c r="A72" s="42" t="s">
        <v>44</v>
      </c>
      <c r="B72" s="37">
        <v>2210</v>
      </c>
      <c r="C72" s="54"/>
      <c r="D72" s="55"/>
    </row>
    <row r="73" spans="1:4" ht="16.5" hidden="1" customHeight="1">
      <c r="A73" s="42" t="s">
        <v>43</v>
      </c>
      <c r="B73" s="37">
        <v>2210</v>
      </c>
      <c r="C73" s="54"/>
      <c r="D73" s="55"/>
    </row>
    <row r="74" spans="1:4" ht="16.5" hidden="1" customHeight="1">
      <c r="A74" s="42" t="s">
        <v>45</v>
      </c>
      <c r="B74" s="43">
        <v>2210</v>
      </c>
      <c r="C74" s="54"/>
      <c r="D74" s="55"/>
    </row>
    <row r="75" spans="1:4" ht="16.5" customHeight="1">
      <c r="A75" s="56"/>
      <c r="B75" s="57"/>
      <c r="C75" s="54"/>
      <c r="D75" s="55"/>
    </row>
    <row r="76" spans="1:4" ht="18.75">
      <c r="A76" s="56"/>
      <c r="B76" s="57"/>
      <c r="C76" s="58">
        <f>SUM(C58:D75)</f>
        <v>51257.549999999996</v>
      </c>
      <c r="D76" s="59"/>
    </row>
  </sheetData>
  <mergeCells count="29">
    <mergeCell ref="C62:D62"/>
    <mergeCell ref="C63:D63"/>
    <mergeCell ref="A3:D3"/>
    <mergeCell ref="C61:D61"/>
    <mergeCell ref="A2:D2"/>
    <mergeCell ref="A5:D5"/>
    <mergeCell ref="C58:D58"/>
    <mergeCell ref="A27:D27"/>
    <mergeCell ref="A40:D40"/>
    <mergeCell ref="A55:D55"/>
    <mergeCell ref="A57:B57"/>
    <mergeCell ref="C57:D57"/>
    <mergeCell ref="C59:D59"/>
    <mergeCell ref="C60:D60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A75:B75"/>
    <mergeCell ref="C75:D75"/>
    <mergeCell ref="A76:B76"/>
    <mergeCell ref="C76:D7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8"/>
  <sheetViews>
    <sheetView topLeftCell="A46" workbookViewId="0">
      <selection activeCell="C18" sqref="C18"/>
    </sheetView>
  </sheetViews>
  <sheetFormatPr defaultRowHeight="15"/>
  <cols>
    <col min="1" max="1" width="40.875" style="3" customWidth="1"/>
    <col min="2" max="2" width="8.875" style="1" customWidth="1"/>
    <col min="3" max="3" width="19.25" customWidth="1"/>
    <col min="4" max="4" width="15.25" customWidth="1"/>
    <col min="5" max="5" width="10.625" hidden="1" customWidth="1"/>
    <col min="6" max="6" width="10.5" bestFit="1" customWidth="1"/>
  </cols>
  <sheetData>
    <row r="2" spans="1:6" ht="57" customHeight="1">
      <c r="A2" s="64" t="s">
        <v>58</v>
      </c>
      <c r="B2" s="65"/>
      <c r="C2" s="65"/>
      <c r="D2" s="65"/>
    </row>
    <row r="3" spans="1:6" ht="56.25" customHeight="1">
      <c r="A3" s="62" t="s">
        <v>56</v>
      </c>
      <c r="B3" s="63"/>
      <c r="C3" s="63"/>
      <c r="D3" s="63"/>
    </row>
    <row r="4" spans="1:6" ht="18.75">
      <c r="A4" s="13"/>
      <c r="B4" s="14"/>
      <c r="C4" s="15"/>
      <c r="D4" s="15"/>
    </row>
    <row r="5" spans="1:6" ht="39.75" customHeight="1">
      <c r="A5" s="66" t="s">
        <v>24</v>
      </c>
      <c r="B5" s="75"/>
      <c r="C5" s="75"/>
      <c r="D5" s="75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1">
        <v>2955100</v>
      </c>
      <c r="D7" s="31">
        <f>2413208.23+45402.71</f>
        <v>2458610.94</v>
      </c>
      <c r="E7" s="4">
        <f>C7-D7</f>
        <v>496489.06000000006</v>
      </c>
      <c r="F7" s="32"/>
    </row>
    <row r="8" spans="1:6" s="2" customFormat="1" ht="18.75">
      <c r="A8" s="28" t="s">
        <v>41</v>
      </c>
      <c r="B8" s="23">
        <v>2120</v>
      </c>
      <c r="C8" s="31">
        <v>650110</v>
      </c>
      <c r="D8" s="31">
        <f>541024.1+9988.56</f>
        <v>551012.66</v>
      </c>
      <c r="E8" s="4">
        <f t="shared" ref="E8:E25" si="0">C8-D8</f>
        <v>99097.339999999967</v>
      </c>
      <c r="F8" s="32"/>
    </row>
    <row r="9" spans="1:6" ht="37.5">
      <c r="A9" s="18" t="s">
        <v>2</v>
      </c>
      <c r="B9" s="23">
        <v>2210</v>
      </c>
      <c r="C9" s="20">
        <f>21897+81576</f>
        <v>103473</v>
      </c>
      <c r="D9" s="20">
        <v>103472.9</v>
      </c>
      <c r="E9" s="4">
        <f t="shared" si="0"/>
        <v>0.10000000000582077</v>
      </c>
      <c r="F9" s="32"/>
    </row>
    <row r="10" spans="1:6" ht="18.75">
      <c r="A10" s="18" t="s">
        <v>3</v>
      </c>
      <c r="B10" s="23">
        <v>2230</v>
      </c>
      <c r="C10" s="20">
        <f>83350+41675</f>
        <v>125025</v>
      </c>
      <c r="D10" s="20">
        <v>125024.59999999999</v>
      </c>
      <c r="E10" s="4">
        <f t="shared" si="0"/>
        <v>0.40000000000873115</v>
      </c>
      <c r="F10" s="32"/>
    </row>
    <row r="11" spans="1:6" ht="18.75">
      <c r="A11" s="18" t="s">
        <v>4</v>
      </c>
      <c r="B11" s="23">
        <v>2240</v>
      </c>
      <c r="C11" s="20">
        <f>47040+18830</f>
        <v>65870</v>
      </c>
      <c r="D11" s="20">
        <v>65860.78</v>
      </c>
      <c r="E11" s="4">
        <f t="shared" si="0"/>
        <v>9.2200000000011642</v>
      </c>
      <c r="F11" s="32"/>
    </row>
    <row r="12" spans="1:6" ht="18.75">
      <c r="A12" s="18" t="s">
        <v>5</v>
      </c>
      <c r="B12" s="23">
        <v>2250</v>
      </c>
      <c r="C12" s="20">
        <v>780</v>
      </c>
      <c r="D12" s="20">
        <v>780</v>
      </c>
      <c r="E12" s="4">
        <f t="shared" si="0"/>
        <v>0</v>
      </c>
      <c r="F12" s="32"/>
    </row>
    <row r="13" spans="1:6" ht="18.75">
      <c r="A13" s="18" t="s">
        <v>6</v>
      </c>
      <c r="B13" s="23">
        <v>2271</v>
      </c>
      <c r="C13" s="20"/>
      <c r="D13" s="20"/>
      <c r="E13" s="4">
        <f t="shared" si="0"/>
        <v>0</v>
      </c>
      <c r="F13" s="32"/>
    </row>
    <row r="14" spans="1:6" ht="37.5">
      <c r="A14" s="18" t="s">
        <v>7</v>
      </c>
      <c r="B14" s="23">
        <v>2272</v>
      </c>
      <c r="C14" s="20">
        <v>5875</v>
      </c>
      <c r="D14" s="20"/>
      <c r="E14" s="4">
        <f t="shared" si="0"/>
        <v>5875</v>
      </c>
      <c r="F14" s="32"/>
    </row>
    <row r="15" spans="1:6" ht="18.75">
      <c r="A15" s="18" t="s">
        <v>8</v>
      </c>
      <c r="B15" s="23">
        <v>2273</v>
      </c>
      <c r="C15" s="20">
        <f>34610+3580</f>
        <v>38190</v>
      </c>
      <c r="D15" s="20">
        <v>38189.340861328761</v>
      </c>
      <c r="E15" s="4">
        <f t="shared" si="0"/>
        <v>0.65913867123890668</v>
      </c>
      <c r="F15" s="32"/>
    </row>
    <row r="16" spans="1:6" ht="18.75">
      <c r="A16" s="18" t="s">
        <v>9</v>
      </c>
      <c r="B16" s="23">
        <v>2274</v>
      </c>
      <c r="C16" s="20">
        <f>165310-3580</f>
        <v>161730</v>
      </c>
      <c r="D16" s="20">
        <v>145091.22</v>
      </c>
      <c r="E16" s="4">
        <f t="shared" si="0"/>
        <v>16638.78</v>
      </c>
      <c r="F16" s="32"/>
    </row>
    <row r="17" spans="1:9" ht="18.75">
      <c r="A17" s="18" t="s">
        <v>10</v>
      </c>
      <c r="B17" s="23">
        <v>2275</v>
      </c>
      <c r="C17" s="20"/>
      <c r="D17" s="20"/>
      <c r="E17" s="4">
        <f t="shared" si="0"/>
        <v>0</v>
      </c>
      <c r="F17" s="32"/>
    </row>
    <row r="18" spans="1:9" ht="33" customHeight="1">
      <c r="A18" s="18" t="s">
        <v>11</v>
      </c>
      <c r="B18" s="23">
        <v>2282</v>
      </c>
      <c r="C18" s="20">
        <v>51154.100000000006</v>
      </c>
      <c r="D18" s="20">
        <v>51154.100000000006</v>
      </c>
      <c r="E18" s="4">
        <f t="shared" si="0"/>
        <v>0</v>
      </c>
      <c r="F18" s="32"/>
    </row>
    <row r="19" spans="1:9" ht="18" customHeight="1">
      <c r="A19" s="18" t="s">
        <v>14</v>
      </c>
      <c r="B19" s="23">
        <v>2730</v>
      </c>
      <c r="C19" s="20"/>
      <c r="D19" s="20"/>
      <c r="E19" s="4">
        <f t="shared" si="0"/>
        <v>0</v>
      </c>
      <c r="F19" s="32"/>
    </row>
    <row r="20" spans="1:9" ht="15.75" customHeight="1">
      <c r="A20" s="18" t="s">
        <v>15</v>
      </c>
      <c r="B20" s="23">
        <v>2800</v>
      </c>
      <c r="C20" s="20">
        <v>405</v>
      </c>
      <c r="D20" s="20">
        <v>404.9</v>
      </c>
      <c r="E20" s="4">
        <f t="shared" si="0"/>
        <v>0.10000000000002274</v>
      </c>
      <c r="F20" s="32"/>
    </row>
    <row r="21" spans="1:9" ht="36" customHeight="1">
      <c r="A21" s="18" t="s">
        <v>12</v>
      </c>
      <c r="B21" s="23">
        <v>3110</v>
      </c>
      <c r="C21" s="20">
        <v>33857</v>
      </c>
      <c r="D21" s="20">
        <v>33857</v>
      </c>
      <c r="E21" s="4">
        <f t="shared" si="0"/>
        <v>0</v>
      </c>
      <c r="F21" s="32"/>
      <c r="H21" s="41"/>
    </row>
    <row r="22" spans="1:9" ht="37.5">
      <c r="A22" s="18" t="s">
        <v>20</v>
      </c>
      <c r="B22" s="23">
        <v>3122</v>
      </c>
      <c r="C22" s="20"/>
      <c r="D22" s="20"/>
      <c r="E22" s="4">
        <f t="shared" si="0"/>
        <v>0</v>
      </c>
      <c r="F22" s="32"/>
      <c r="I22" t="s">
        <v>19</v>
      </c>
    </row>
    <row r="23" spans="1:9" ht="18.75">
      <c r="A23" s="18" t="s">
        <v>21</v>
      </c>
      <c r="B23" s="23">
        <v>3132</v>
      </c>
      <c r="C23" s="20"/>
      <c r="D23" s="20"/>
      <c r="E23" s="4">
        <f t="shared" si="0"/>
        <v>0</v>
      </c>
      <c r="F23" s="32"/>
    </row>
    <row r="24" spans="1:9" ht="37.5">
      <c r="A24" s="36" t="s">
        <v>42</v>
      </c>
      <c r="B24" s="23">
        <v>3142</v>
      </c>
      <c r="C24" s="20"/>
      <c r="D24" s="20"/>
      <c r="E24" s="4">
        <f t="shared" si="0"/>
        <v>0</v>
      </c>
      <c r="F24" s="32"/>
    </row>
    <row r="25" spans="1:9" ht="18.75">
      <c r="A25" s="18" t="s">
        <v>13</v>
      </c>
      <c r="B25" s="23"/>
      <c r="C25" s="21">
        <f>SUM(C7:C24)</f>
        <v>4191569.1</v>
      </c>
      <c r="D25" s="21">
        <f>SUM(D7:D24)</f>
        <v>3573458.440861329</v>
      </c>
      <c r="E25" s="4">
        <f t="shared" si="0"/>
        <v>618110.65913867112</v>
      </c>
      <c r="F25" s="32"/>
    </row>
    <row r="26" spans="1:9" ht="18.75">
      <c r="A26" s="13"/>
      <c r="B26" s="30"/>
      <c r="C26" s="15"/>
      <c r="D26" s="15"/>
    </row>
    <row r="27" spans="1:9" ht="18.75">
      <c r="A27" s="13"/>
      <c r="B27" s="30"/>
      <c r="C27" s="15"/>
      <c r="D27" s="15"/>
    </row>
    <row r="28" spans="1:9" ht="18.75">
      <c r="A28" s="13"/>
      <c r="B28" s="14"/>
      <c r="C28" s="15"/>
      <c r="D28" s="15"/>
    </row>
    <row r="29" spans="1:9" ht="32.25" customHeight="1">
      <c r="A29" s="64" t="s">
        <v>25</v>
      </c>
      <c r="B29" s="68"/>
      <c r="C29" s="68"/>
      <c r="D29" s="68"/>
    </row>
    <row r="30" spans="1:9" ht="18.75">
      <c r="A30" s="33"/>
      <c r="B30" s="34"/>
      <c r="C30" s="34"/>
      <c r="D30" s="35"/>
    </row>
    <row r="31" spans="1:9" ht="53.25" customHeight="1">
      <c r="A31" s="22" t="s">
        <v>0</v>
      </c>
      <c r="B31" s="22" t="s">
        <v>1</v>
      </c>
      <c r="C31" s="17" t="s">
        <v>23</v>
      </c>
      <c r="D31" s="17" t="s">
        <v>18</v>
      </c>
    </row>
    <row r="32" spans="1:9" ht="37.5">
      <c r="A32" s="18" t="s">
        <v>2</v>
      </c>
      <c r="B32" s="24">
        <v>2210</v>
      </c>
      <c r="C32" s="20">
        <v>6510</v>
      </c>
      <c r="D32" s="20"/>
      <c r="F32" s="32"/>
    </row>
    <row r="33" spans="1:6" ht="18.75">
      <c r="A33" s="19" t="s">
        <v>3</v>
      </c>
      <c r="B33" s="24">
        <v>2230</v>
      </c>
      <c r="C33" s="20"/>
      <c r="D33" s="20"/>
      <c r="F33" s="32"/>
    </row>
    <row r="34" spans="1:6" ht="18.75">
      <c r="A34" s="19" t="s">
        <v>4</v>
      </c>
      <c r="B34" s="24">
        <v>2240</v>
      </c>
      <c r="C34" s="20">
        <v>3360</v>
      </c>
      <c r="D34" s="20"/>
      <c r="F34" s="32"/>
    </row>
    <row r="35" spans="1:6" ht="18.75">
      <c r="A35" s="42" t="s">
        <v>10</v>
      </c>
      <c r="B35" s="49">
        <v>2275</v>
      </c>
      <c r="C35" s="20"/>
      <c r="D35" s="20"/>
      <c r="F35" s="32"/>
    </row>
    <row r="36" spans="1:6" ht="18.75">
      <c r="A36" s="18" t="s">
        <v>15</v>
      </c>
      <c r="B36" s="24">
        <v>2800</v>
      </c>
      <c r="C36" s="20"/>
      <c r="D36" s="20"/>
      <c r="F36" s="32"/>
    </row>
    <row r="37" spans="1:6" ht="37.5">
      <c r="A37" s="18" t="s">
        <v>12</v>
      </c>
      <c r="B37" s="24">
        <v>3110</v>
      </c>
      <c r="C37" s="20"/>
      <c r="D37" s="20"/>
      <c r="F37" s="32"/>
    </row>
    <row r="38" spans="1:6" ht="18.75">
      <c r="A38" s="25" t="s">
        <v>16</v>
      </c>
      <c r="B38" s="26">
        <v>3132</v>
      </c>
      <c r="C38" s="27"/>
      <c r="D38" s="27"/>
      <c r="F38" s="32"/>
    </row>
    <row r="39" spans="1:6" ht="18.75">
      <c r="A39" s="18" t="s">
        <v>13</v>
      </c>
      <c r="B39" s="24"/>
      <c r="C39" s="21">
        <f>SUM(C32:C38)</f>
        <v>9870</v>
      </c>
      <c r="D39" s="21">
        <f>SUM(D32:D38)</f>
        <v>0</v>
      </c>
      <c r="F39" s="32"/>
    </row>
    <row r="40" spans="1:6">
      <c r="A40" s="1"/>
      <c r="B40" s="10"/>
      <c r="C40" s="4"/>
      <c r="D40" s="4"/>
    </row>
    <row r="41" spans="1:6" ht="33" customHeight="1">
      <c r="A41" s="69" t="s">
        <v>26</v>
      </c>
      <c r="B41" s="70"/>
      <c r="C41" s="70"/>
      <c r="D41" s="70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1846.55</v>
      </c>
      <c r="D44" s="20">
        <f>C70+1354.7</f>
        <v>1846.5500000000002</v>
      </c>
      <c r="F44" s="32"/>
    </row>
    <row r="45" spans="1:6" ht="18.75">
      <c r="A45" s="19" t="s">
        <v>3</v>
      </c>
      <c r="B45" s="24">
        <v>2230</v>
      </c>
      <c r="C45" s="20">
        <v>24421.23</v>
      </c>
      <c r="D45" s="20">
        <f>C68</f>
        <v>24421.23</v>
      </c>
      <c r="F45" s="32"/>
    </row>
    <row r="46" spans="1:6" ht="18.75">
      <c r="A46" s="19" t="s">
        <v>4</v>
      </c>
      <c r="B46" s="24">
        <v>2240</v>
      </c>
      <c r="C46" s="20"/>
      <c r="D46" s="20"/>
      <c r="F46" s="32"/>
    </row>
    <row r="47" spans="1:6" ht="18.75">
      <c r="A47" s="19" t="s">
        <v>10</v>
      </c>
      <c r="B47" s="24">
        <v>2275</v>
      </c>
      <c r="C47" s="20"/>
      <c r="D47" s="20"/>
      <c r="F47" s="32"/>
    </row>
    <row r="48" spans="1:6" ht="18.75">
      <c r="A48" s="18" t="s">
        <v>15</v>
      </c>
      <c r="B48" s="24">
        <v>2800</v>
      </c>
      <c r="C48" s="20"/>
      <c r="D48" s="20"/>
      <c r="F48" s="32"/>
    </row>
    <row r="49" spans="1:6" ht="37.5">
      <c r="A49" s="18" t="s">
        <v>12</v>
      </c>
      <c r="B49" s="24">
        <v>3110</v>
      </c>
      <c r="C49" s="20">
        <v>16144.45</v>
      </c>
      <c r="D49" s="20">
        <f>C64</f>
        <v>16144.45</v>
      </c>
      <c r="F49" s="32"/>
    </row>
    <row r="50" spans="1:6" ht="18.75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42412.229999999996</v>
      </c>
      <c r="D51" s="21">
        <f>D44+D45+D48+D49+D50</f>
        <v>42412.229999999996</v>
      </c>
      <c r="F51" s="32"/>
    </row>
    <row r="54" spans="1:6" ht="33.75" customHeight="1">
      <c r="A54" s="69"/>
      <c r="B54" s="70"/>
      <c r="C54" s="70"/>
      <c r="D54" s="70"/>
    </row>
    <row r="55" spans="1:6" ht="37.5" customHeight="1">
      <c r="A55" s="76" t="s">
        <v>59</v>
      </c>
      <c r="B55" s="77"/>
      <c r="C55" s="77"/>
      <c r="D55" s="77"/>
    </row>
    <row r="56" spans="1:6" ht="18.75">
      <c r="A56" s="72" t="s">
        <v>27</v>
      </c>
      <c r="B56" s="73"/>
      <c r="C56" s="74" t="s">
        <v>28</v>
      </c>
      <c r="D56" s="73"/>
    </row>
    <row r="57" spans="1:6" ht="18.75" hidden="1">
      <c r="A57" s="42" t="s">
        <v>36</v>
      </c>
      <c r="B57" s="37">
        <v>2210</v>
      </c>
      <c r="C57" s="71"/>
      <c r="D57" s="71"/>
    </row>
    <row r="58" spans="1:6" ht="18.75" hidden="1">
      <c r="A58" s="42" t="s">
        <v>30</v>
      </c>
      <c r="B58" s="37">
        <v>2210</v>
      </c>
      <c r="C58" s="60"/>
      <c r="D58" s="61"/>
    </row>
    <row r="59" spans="1:6" ht="21.75" hidden="1" customHeight="1">
      <c r="A59" s="42" t="s">
        <v>33</v>
      </c>
      <c r="B59" s="37">
        <v>2210</v>
      </c>
      <c r="C59" s="60"/>
      <c r="D59" s="61"/>
    </row>
    <row r="60" spans="1:6" ht="18.75" hidden="1">
      <c r="A60" s="42" t="s">
        <v>38</v>
      </c>
      <c r="B60" s="38">
        <v>3110.221</v>
      </c>
      <c r="C60" s="54"/>
      <c r="D60" s="55"/>
    </row>
    <row r="61" spans="1:6" ht="18.75" hidden="1">
      <c r="A61" s="42" t="s">
        <v>29</v>
      </c>
      <c r="B61" s="37">
        <v>2210</v>
      </c>
      <c r="C61" s="60"/>
      <c r="D61" s="61"/>
    </row>
    <row r="62" spans="1:6" ht="18.75" hidden="1">
      <c r="A62" s="42" t="s">
        <v>31</v>
      </c>
      <c r="B62" s="37">
        <v>2210</v>
      </c>
      <c r="C62" s="60"/>
      <c r="D62" s="61"/>
    </row>
    <row r="63" spans="1:6" ht="18.75" hidden="1">
      <c r="A63" s="42" t="s">
        <v>37</v>
      </c>
      <c r="B63" s="37">
        <v>2210</v>
      </c>
      <c r="C63" s="60"/>
      <c r="D63" s="61"/>
    </row>
    <row r="64" spans="1:6" ht="18.75">
      <c r="A64" s="42" t="s">
        <v>32</v>
      </c>
      <c r="B64" s="37">
        <v>3110</v>
      </c>
      <c r="C64" s="54">
        <v>16144.45</v>
      </c>
      <c r="D64" s="55"/>
    </row>
    <row r="65" spans="1:4" ht="18.75" hidden="1">
      <c r="A65" s="42" t="s">
        <v>34</v>
      </c>
      <c r="B65" s="37">
        <v>2210</v>
      </c>
      <c r="C65" s="54"/>
      <c r="D65" s="55"/>
    </row>
    <row r="66" spans="1:4" ht="18.75" hidden="1">
      <c r="A66" s="42" t="s">
        <v>35</v>
      </c>
      <c r="B66" s="37">
        <v>2210</v>
      </c>
      <c r="C66" s="54"/>
      <c r="D66" s="55"/>
    </row>
    <row r="67" spans="1:4" ht="18.75" hidden="1">
      <c r="A67" s="42" t="s">
        <v>47</v>
      </c>
      <c r="B67" s="37">
        <v>2240</v>
      </c>
      <c r="C67" s="54"/>
      <c r="D67" s="55"/>
    </row>
    <row r="68" spans="1:4" ht="18.75">
      <c r="A68" s="42" t="s">
        <v>39</v>
      </c>
      <c r="B68" s="37">
        <v>2230</v>
      </c>
      <c r="C68" s="54">
        <v>24421.23</v>
      </c>
      <c r="D68" s="55"/>
    </row>
    <row r="69" spans="1:4" ht="18.75" hidden="1">
      <c r="A69" s="42" t="s">
        <v>40</v>
      </c>
      <c r="B69" s="37">
        <v>2210</v>
      </c>
      <c r="C69" s="54"/>
      <c r="D69" s="55"/>
    </row>
    <row r="70" spans="1:4" ht="18.75">
      <c r="A70" s="42" t="s">
        <v>46</v>
      </c>
      <c r="B70" s="37">
        <v>2210</v>
      </c>
      <c r="C70" s="54">
        <v>491.85</v>
      </c>
      <c r="D70" s="55"/>
    </row>
    <row r="71" spans="1:4" ht="18.75" hidden="1">
      <c r="A71" s="42" t="s">
        <v>44</v>
      </c>
      <c r="B71" s="37">
        <v>2210</v>
      </c>
      <c r="C71" s="54"/>
      <c r="D71" s="55"/>
    </row>
    <row r="72" spans="1:4" ht="18.75" hidden="1">
      <c r="A72" s="42" t="s">
        <v>43</v>
      </c>
      <c r="B72" s="37">
        <v>2210</v>
      </c>
      <c r="C72" s="54"/>
      <c r="D72" s="55"/>
    </row>
    <row r="73" spans="1:4" ht="18.75" hidden="1">
      <c r="A73" s="42" t="s">
        <v>45</v>
      </c>
      <c r="B73" s="43">
        <v>2210</v>
      </c>
      <c r="C73" s="54"/>
      <c r="D73" s="55"/>
    </row>
    <row r="74" spans="1:4" ht="18.75">
      <c r="A74" s="56"/>
      <c r="B74" s="57"/>
      <c r="C74" s="54"/>
      <c r="D74" s="55"/>
    </row>
    <row r="75" spans="1:4" ht="18.75">
      <c r="A75" s="56"/>
      <c r="B75" s="57"/>
      <c r="C75" s="58">
        <f>SUM(C57:D74)</f>
        <v>41057.53</v>
      </c>
      <c r="D75" s="59"/>
    </row>
    <row r="78" spans="1:4" ht="35.25" customHeight="1">
      <c r="A78" s="69" t="s">
        <v>50</v>
      </c>
      <c r="B78" s="70"/>
      <c r="C78" s="70"/>
      <c r="D78" s="70"/>
    </row>
  </sheetData>
  <mergeCells count="31">
    <mergeCell ref="C63:D63"/>
    <mergeCell ref="A3:D3"/>
    <mergeCell ref="A2:D2"/>
    <mergeCell ref="A5:D5"/>
    <mergeCell ref="C57:D57"/>
    <mergeCell ref="C60:D60"/>
    <mergeCell ref="C61:D61"/>
    <mergeCell ref="C62:D62"/>
    <mergeCell ref="A29:D29"/>
    <mergeCell ref="A41:D41"/>
    <mergeCell ref="A54:D54"/>
    <mergeCell ref="A56:B56"/>
    <mergeCell ref="C56:D56"/>
    <mergeCell ref="C58:D58"/>
    <mergeCell ref="C59:D59"/>
    <mergeCell ref="A55:D5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A78:D78"/>
    <mergeCell ref="A74:B74"/>
    <mergeCell ref="C74:D74"/>
    <mergeCell ref="A75:B75"/>
    <mergeCell ref="C75:D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6"/>
  <sheetViews>
    <sheetView tabSelected="1" workbookViewId="0">
      <selection activeCell="G6" sqref="G6"/>
    </sheetView>
  </sheetViews>
  <sheetFormatPr defaultRowHeight="15"/>
  <cols>
    <col min="1" max="1" width="40.875" style="3" customWidth="1"/>
    <col min="2" max="2" width="9.125" style="1" customWidth="1"/>
    <col min="3" max="3" width="19.5" customWidth="1"/>
    <col min="4" max="4" width="14.75" customWidth="1"/>
    <col min="5" max="5" width="10.5" hidden="1" customWidth="1"/>
    <col min="6" max="6" width="10.75" customWidth="1"/>
  </cols>
  <sheetData>
    <row r="2" spans="1:6" ht="60" customHeight="1">
      <c r="A2" s="64" t="s">
        <v>58</v>
      </c>
      <c r="B2" s="65"/>
      <c r="C2" s="65"/>
      <c r="D2" s="65"/>
    </row>
    <row r="3" spans="1:6" ht="81.75" customHeight="1">
      <c r="A3" s="62" t="s">
        <v>57</v>
      </c>
      <c r="B3" s="63"/>
      <c r="C3" s="63"/>
      <c r="D3" s="63"/>
    </row>
    <row r="4" spans="1:6" ht="18.75">
      <c r="A4" s="13"/>
      <c r="B4" s="14"/>
      <c r="C4" s="15"/>
      <c r="D4" s="15"/>
    </row>
    <row r="5" spans="1:6" ht="39" customHeight="1">
      <c r="A5" s="66" t="s">
        <v>24</v>
      </c>
      <c r="B5" s="75"/>
      <c r="C5" s="75"/>
      <c r="D5" s="75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1">
        <v>2928750</v>
      </c>
      <c r="D7" s="31">
        <f>2334326.72+49621.63</f>
        <v>2383948.35</v>
      </c>
      <c r="E7" s="4">
        <f>C7-D7</f>
        <v>544801.64999999991</v>
      </c>
      <c r="F7" s="32"/>
    </row>
    <row r="8" spans="1:6" s="2" customFormat="1" ht="18.75">
      <c r="A8" s="28" t="s">
        <v>41</v>
      </c>
      <c r="B8" s="23">
        <v>2120</v>
      </c>
      <c r="C8" s="31">
        <v>644330</v>
      </c>
      <c r="D8" s="31">
        <f>503235.5+10916.77</f>
        <v>514152.27</v>
      </c>
      <c r="E8" s="4">
        <f t="shared" ref="E8:E25" si="0">C8-D8</f>
        <v>130177.72999999998</v>
      </c>
      <c r="F8" s="32"/>
    </row>
    <row r="9" spans="1:6" ht="37.5">
      <c r="A9" s="18" t="s">
        <v>2</v>
      </c>
      <c r="B9" s="19">
        <v>2210</v>
      </c>
      <c r="C9" s="20">
        <f>27706+65960</f>
        <v>93666</v>
      </c>
      <c r="D9" s="20">
        <v>93662.299999999988</v>
      </c>
      <c r="E9" s="4">
        <f t="shared" si="0"/>
        <v>3.7000000000116415</v>
      </c>
      <c r="F9" s="32"/>
    </row>
    <row r="10" spans="1:6" ht="18.75">
      <c r="A10" s="18" t="s">
        <v>3</v>
      </c>
      <c r="B10" s="19">
        <v>2230</v>
      </c>
      <c r="C10" s="20">
        <f>88240+58800</f>
        <v>147040</v>
      </c>
      <c r="D10" s="20">
        <v>146969.56</v>
      </c>
      <c r="E10" s="4">
        <f t="shared" si="0"/>
        <v>70.440000000002328</v>
      </c>
      <c r="F10" s="32"/>
    </row>
    <row r="11" spans="1:6" ht="18.75">
      <c r="A11" s="18" t="s">
        <v>4</v>
      </c>
      <c r="B11" s="19">
        <v>2240</v>
      </c>
      <c r="C11" s="20">
        <f>167844+172650</f>
        <v>340494</v>
      </c>
      <c r="D11" s="20">
        <v>340446.63000000006</v>
      </c>
      <c r="E11" s="4">
        <f t="shared" si="0"/>
        <v>47.369999999937136</v>
      </c>
      <c r="F11" s="32"/>
    </row>
    <row r="12" spans="1:6" ht="18.75">
      <c r="A12" s="18" t="s">
        <v>5</v>
      </c>
      <c r="B12" s="19">
        <v>2250</v>
      </c>
      <c r="C12" s="20">
        <v>1020</v>
      </c>
      <c r="D12" s="20">
        <v>1020</v>
      </c>
      <c r="E12" s="4">
        <f t="shared" si="0"/>
        <v>0</v>
      </c>
      <c r="F12" s="32"/>
    </row>
    <row r="13" spans="1:6" ht="18.75">
      <c r="A13" s="18" t="s">
        <v>6</v>
      </c>
      <c r="B13" s="19">
        <v>2271</v>
      </c>
      <c r="C13" s="20">
        <v>620000</v>
      </c>
      <c r="D13" s="20">
        <v>619685.56000000006</v>
      </c>
      <c r="E13" s="4">
        <f t="shared" si="0"/>
        <v>314.43999999994412</v>
      </c>
      <c r="F13" s="32"/>
    </row>
    <row r="14" spans="1:6" ht="37.5">
      <c r="A14" s="18" t="s">
        <v>7</v>
      </c>
      <c r="B14" s="19">
        <v>2272</v>
      </c>
      <c r="C14" s="20">
        <f>5875+1400</f>
        <v>7275</v>
      </c>
      <c r="D14" s="20">
        <v>7267.3</v>
      </c>
      <c r="E14" s="4">
        <f t="shared" si="0"/>
        <v>7.6999999999998181</v>
      </c>
      <c r="F14" s="32"/>
    </row>
    <row r="15" spans="1:6" ht="18.75">
      <c r="A15" s="18" t="s">
        <v>8</v>
      </c>
      <c r="B15" s="19">
        <v>2273</v>
      </c>
      <c r="C15" s="20">
        <v>47300</v>
      </c>
      <c r="D15" s="20">
        <v>47214.054743285378</v>
      </c>
      <c r="E15" s="4">
        <f t="shared" si="0"/>
        <v>85.945256714621792</v>
      </c>
      <c r="F15" s="32"/>
    </row>
    <row r="16" spans="1:6" ht="18.75">
      <c r="A16" s="18" t="s">
        <v>9</v>
      </c>
      <c r="B16" s="19">
        <v>2274</v>
      </c>
      <c r="C16" s="20"/>
      <c r="D16" s="20"/>
      <c r="E16" s="4">
        <f t="shared" si="0"/>
        <v>0</v>
      </c>
      <c r="F16" s="32"/>
    </row>
    <row r="17" spans="1:9" ht="18.75">
      <c r="A17" s="18" t="s">
        <v>10</v>
      </c>
      <c r="B17" s="19">
        <v>2275</v>
      </c>
      <c r="C17" s="20"/>
      <c r="D17" s="20"/>
      <c r="E17" s="4">
        <f t="shared" si="0"/>
        <v>0</v>
      </c>
      <c r="F17" s="32"/>
    </row>
    <row r="18" spans="1:9" ht="34.5" customHeight="1">
      <c r="A18" s="18" t="s">
        <v>11</v>
      </c>
      <c r="B18" s="19">
        <v>2282</v>
      </c>
      <c r="C18" s="20">
        <v>493.7</v>
      </c>
      <c r="D18" s="20">
        <v>493.7</v>
      </c>
      <c r="E18" s="4">
        <f t="shared" si="0"/>
        <v>0</v>
      </c>
      <c r="F18" s="32"/>
    </row>
    <row r="19" spans="1:9" ht="18" customHeight="1">
      <c r="A19" s="18" t="s">
        <v>14</v>
      </c>
      <c r="B19" s="19">
        <v>2730</v>
      </c>
      <c r="C19" s="20"/>
      <c r="D19" s="20"/>
      <c r="E19" s="4">
        <f t="shared" si="0"/>
        <v>0</v>
      </c>
      <c r="F19" s="32"/>
    </row>
    <row r="20" spans="1:9" ht="15.75" customHeight="1">
      <c r="A20" s="18" t="s">
        <v>15</v>
      </c>
      <c r="B20" s="19">
        <v>2800</v>
      </c>
      <c r="C20" s="20">
        <v>40</v>
      </c>
      <c r="D20" s="20">
        <v>39.81</v>
      </c>
      <c r="E20" s="4">
        <f t="shared" si="0"/>
        <v>0.18999999999999773</v>
      </c>
      <c r="F20" s="32"/>
    </row>
    <row r="21" spans="1:9" ht="38.25" customHeight="1">
      <c r="A21" s="18" t="s">
        <v>12</v>
      </c>
      <c r="B21" s="19">
        <v>3110</v>
      </c>
      <c r="C21" s="20">
        <v>50474</v>
      </c>
      <c r="D21" s="20">
        <v>50474</v>
      </c>
      <c r="E21" s="4">
        <f t="shared" si="0"/>
        <v>0</v>
      </c>
      <c r="F21" s="32"/>
      <c r="H21" s="41"/>
    </row>
    <row r="22" spans="1:9" ht="37.5">
      <c r="A22" s="18" t="s">
        <v>20</v>
      </c>
      <c r="B22" s="19">
        <v>3122</v>
      </c>
      <c r="C22" s="20"/>
      <c r="D22" s="20"/>
      <c r="E22" s="4">
        <f t="shared" si="0"/>
        <v>0</v>
      </c>
      <c r="F22" s="32"/>
      <c r="I22" t="s">
        <v>19</v>
      </c>
    </row>
    <row r="23" spans="1:9" ht="18.75">
      <c r="A23" s="18" t="s">
        <v>21</v>
      </c>
      <c r="B23" s="19">
        <v>3132</v>
      </c>
      <c r="C23" s="40"/>
      <c r="D23" s="20"/>
      <c r="E23" s="4">
        <f t="shared" si="0"/>
        <v>0</v>
      </c>
      <c r="F23" s="32"/>
    </row>
    <row r="24" spans="1:9" ht="37.5">
      <c r="A24" s="36" t="s">
        <v>42</v>
      </c>
      <c r="B24" s="19">
        <v>3142</v>
      </c>
      <c r="C24" s="20"/>
      <c r="D24" s="20"/>
      <c r="E24" s="4">
        <f t="shared" si="0"/>
        <v>0</v>
      </c>
      <c r="F24" s="32"/>
    </row>
    <row r="25" spans="1:9" ht="18.75">
      <c r="A25" s="18" t="s">
        <v>13</v>
      </c>
      <c r="B25" s="19"/>
      <c r="C25" s="21">
        <f>SUM(C7:C24)</f>
        <v>4880882.7</v>
      </c>
      <c r="D25" s="21">
        <f>SUM(D7:D24)</f>
        <v>4205373.5347432848</v>
      </c>
      <c r="E25" s="4">
        <f t="shared" si="0"/>
        <v>675509.16525671538</v>
      </c>
      <c r="F25" s="32"/>
    </row>
    <row r="26" spans="1:9">
      <c r="C26" s="4"/>
      <c r="D26" s="4"/>
    </row>
    <row r="28" spans="1:9" ht="31.5" customHeight="1">
      <c r="A28" s="64" t="s">
        <v>25</v>
      </c>
      <c r="B28" s="68"/>
      <c r="C28" s="68"/>
      <c r="D28" s="68"/>
    </row>
    <row r="29" spans="1:9">
      <c r="D29" s="35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20">
        <v>2900</v>
      </c>
      <c r="D31" s="20">
        <v>2858.2</v>
      </c>
      <c r="F31" s="32"/>
    </row>
    <row r="32" spans="1:9" ht="18.75">
      <c r="A32" s="19" t="s">
        <v>3</v>
      </c>
      <c r="B32" s="24">
        <v>2230</v>
      </c>
      <c r="C32" s="20"/>
      <c r="D32" s="20"/>
      <c r="F32" s="32"/>
    </row>
    <row r="33" spans="1:6" ht="18.75">
      <c r="A33" s="19" t="s">
        <v>4</v>
      </c>
      <c r="B33" s="24">
        <v>2240</v>
      </c>
      <c r="C33" s="40">
        <v>790</v>
      </c>
      <c r="D33" s="20"/>
      <c r="F33" s="32"/>
    </row>
    <row r="34" spans="1:6" ht="18.75">
      <c r="A34" s="42" t="s">
        <v>10</v>
      </c>
      <c r="B34" s="49">
        <v>2275</v>
      </c>
      <c r="C34" s="40"/>
      <c r="D34" s="20"/>
      <c r="F34" s="32"/>
    </row>
    <row r="35" spans="1:6" ht="18.75">
      <c r="A35" s="18" t="s">
        <v>15</v>
      </c>
      <c r="B35" s="24">
        <v>2800</v>
      </c>
      <c r="C35" s="20"/>
      <c r="D35" s="20"/>
      <c r="F35" s="32"/>
    </row>
    <row r="36" spans="1:6" ht="37.5">
      <c r="A36" s="18" t="s">
        <v>12</v>
      </c>
      <c r="B36" s="24">
        <v>3110</v>
      </c>
      <c r="C36" s="20"/>
      <c r="D36" s="20"/>
      <c r="F36" s="32"/>
    </row>
    <row r="37" spans="1:6" ht="18.75">
      <c r="A37" s="25" t="s">
        <v>16</v>
      </c>
      <c r="B37" s="26">
        <v>3132</v>
      </c>
      <c r="C37" s="27"/>
      <c r="D37" s="27"/>
      <c r="F37" s="32"/>
    </row>
    <row r="38" spans="1:6" ht="18.75">
      <c r="A38" s="18" t="s">
        <v>13</v>
      </c>
      <c r="B38" s="24"/>
      <c r="C38" s="21">
        <f>SUM(C31:C37)</f>
        <v>3690</v>
      </c>
      <c r="D38" s="21">
        <f>SUM(D31:D37)</f>
        <v>2858.2</v>
      </c>
      <c r="F38" s="32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4.5" customHeight="1">
      <c r="A41" s="69" t="s">
        <v>26</v>
      </c>
      <c r="B41" s="70"/>
      <c r="C41" s="70"/>
      <c r="D41" s="70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20">
        <v>14531.85</v>
      </c>
      <c r="D44" s="20">
        <f>C58+C60+C64+C66+C71</f>
        <v>14531.85</v>
      </c>
      <c r="F44" s="32"/>
    </row>
    <row r="45" spans="1:6" ht="18.75">
      <c r="A45" s="19" t="s">
        <v>3</v>
      </c>
      <c r="B45" s="24">
        <v>2230</v>
      </c>
      <c r="C45" s="20">
        <v>23838.14</v>
      </c>
      <c r="D45" s="20">
        <f>C69</f>
        <v>23838.14</v>
      </c>
      <c r="F45" s="32"/>
    </row>
    <row r="46" spans="1:6" ht="18.75">
      <c r="A46" s="19" t="s">
        <v>4</v>
      </c>
      <c r="B46" s="24">
        <v>2240</v>
      </c>
      <c r="C46" s="20"/>
      <c r="D46" s="20"/>
      <c r="F46" s="32"/>
    </row>
    <row r="47" spans="1:6" ht="18.75">
      <c r="A47" s="19" t="s">
        <v>10</v>
      </c>
      <c r="B47" s="24">
        <v>2275</v>
      </c>
      <c r="C47" s="20"/>
      <c r="D47" s="20"/>
      <c r="F47" s="32"/>
    </row>
    <row r="48" spans="1:6" ht="18.75">
      <c r="A48" s="18" t="s">
        <v>15</v>
      </c>
      <c r="B48" s="24">
        <v>2800</v>
      </c>
      <c r="C48" s="20"/>
      <c r="D48" s="20"/>
      <c r="F48" s="32"/>
    </row>
    <row r="49" spans="1:6" ht="37.5">
      <c r="A49" s="18" t="s">
        <v>12</v>
      </c>
      <c r="B49" s="24">
        <v>3110</v>
      </c>
      <c r="C49" s="20">
        <v>20390.8</v>
      </c>
      <c r="D49" s="20">
        <f>C65</f>
        <v>20390.8</v>
      </c>
      <c r="F49" s="32"/>
    </row>
    <row r="50" spans="1:6" ht="18.75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58760.789999999994</v>
      </c>
      <c r="D51" s="21">
        <f>D44+D45+D48+D49+D50</f>
        <v>58760.789999999994</v>
      </c>
      <c r="F51" s="32"/>
    </row>
    <row r="55" spans="1:6" ht="34.5" customHeight="1">
      <c r="A55" s="69" t="s">
        <v>59</v>
      </c>
      <c r="B55" s="70"/>
      <c r="C55" s="70"/>
      <c r="D55" s="70"/>
    </row>
    <row r="57" spans="1:6" ht="18.75">
      <c r="A57" s="72" t="s">
        <v>27</v>
      </c>
      <c r="B57" s="73"/>
      <c r="C57" s="74" t="s">
        <v>28</v>
      </c>
      <c r="D57" s="73"/>
    </row>
    <row r="58" spans="1:6" ht="18.75">
      <c r="A58" s="42" t="s">
        <v>36</v>
      </c>
      <c r="B58" s="37">
        <v>2210</v>
      </c>
      <c r="C58" s="71">
        <f>1180+540</f>
        <v>1720</v>
      </c>
      <c r="D58" s="71"/>
    </row>
    <row r="59" spans="1:6" ht="18.75" hidden="1">
      <c r="A59" s="42" t="s">
        <v>30</v>
      </c>
      <c r="B59" s="37">
        <v>2210</v>
      </c>
      <c r="C59" s="60"/>
      <c r="D59" s="61"/>
    </row>
    <row r="60" spans="1:6" ht="18.75">
      <c r="A60" s="42" t="s">
        <v>33</v>
      </c>
      <c r="B60" s="37">
        <v>2210</v>
      </c>
      <c r="C60" s="60">
        <v>6800</v>
      </c>
      <c r="D60" s="61"/>
    </row>
    <row r="61" spans="1:6" ht="18.75" hidden="1">
      <c r="A61" s="42" t="s">
        <v>38</v>
      </c>
      <c r="B61" s="38">
        <v>3110.221</v>
      </c>
      <c r="C61" s="54"/>
      <c r="D61" s="55"/>
    </row>
    <row r="62" spans="1:6" ht="18.75" hidden="1">
      <c r="A62" s="42" t="s">
        <v>29</v>
      </c>
      <c r="B62" s="37">
        <v>2210</v>
      </c>
      <c r="C62" s="60"/>
      <c r="D62" s="61"/>
    </row>
    <row r="63" spans="1:6" ht="18.75" hidden="1">
      <c r="A63" s="42" t="s">
        <v>31</v>
      </c>
      <c r="B63" s="37">
        <v>2210</v>
      </c>
      <c r="C63" s="60"/>
      <c r="D63" s="61"/>
    </row>
    <row r="64" spans="1:6" ht="18.75">
      <c r="A64" s="42" t="s">
        <v>37</v>
      </c>
      <c r="B64" s="37">
        <v>2210</v>
      </c>
      <c r="C64" s="60">
        <f>1550+3200</f>
        <v>4750</v>
      </c>
      <c r="D64" s="61"/>
    </row>
    <row r="65" spans="1:4" ht="18.75">
      <c r="A65" s="42" t="s">
        <v>32</v>
      </c>
      <c r="B65" s="37">
        <v>3110</v>
      </c>
      <c r="C65" s="54">
        <v>20390.8</v>
      </c>
      <c r="D65" s="55"/>
    </row>
    <row r="66" spans="1:4" ht="18.75">
      <c r="A66" s="42" t="s">
        <v>34</v>
      </c>
      <c r="B66" s="37">
        <v>2210</v>
      </c>
      <c r="C66" s="54">
        <v>770</v>
      </c>
      <c r="D66" s="55"/>
    </row>
    <row r="67" spans="1:4" ht="18.75" hidden="1">
      <c r="A67" s="42" t="s">
        <v>35</v>
      </c>
      <c r="B67" s="37">
        <v>2210</v>
      </c>
      <c r="C67" s="54"/>
      <c r="D67" s="55"/>
    </row>
    <row r="68" spans="1:4" ht="18.75" hidden="1">
      <c r="A68" s="42" t="s">
        <v>47</v>
      </c>
      <c r="B68" s="37">
        <v>2240</v>
      </c>
      <c r="C68" s="54"/>
      <c r="D68" s="55"/>
    </row>
    <row r="69" spans="1:4" ht="18.75">
      <c r="A69" s="42" t="s">
        <v>39</v>
      </c>
      <c r="B69" s="37">
        <v>2230</v>
      </c>
      <c r="C69" s="54">
        <v>23838.14</v>
      </c>
      <c r="D69" s="55"/>
    </row>
    <row r="70" spans="1:4" ht="18.75" hidden="1">
      <c r="A70" s="42" t="s">
        <v>40</v>
      </c>
      <c r="B70" s="37">
        <v>2210</v>
      </c>
      <c r="C70" s="54"/>
      <c r="D70" s="55"/>
    </row>
    <row r="71" spans="1:4" ht="18.75">
      <c r="A71" s="42" t="s">
        <v>48</v>
      </c>
      <c r="B71" s="45">
        <v>2210.3110000000001</v>
      </c>
      <c r="C71" s="54">
        <v>491.85</v>
      </c>
      <c r="D71" s="55"/>
    </row>
    <row r="72" spans="1:4" ht="18.75" hidden="1">
      <c r="A72" s="42" t="s">
        <v>44</v>
      </c>
      <c r="B72" s="37">
        <v>2210</v>
      </c>
      <c r="C72" s="54"/>
      <c r="D72" s="55"/>
    </row>
    <row r="73" spans="1:4" ht="18.75" hidden="1">
      <c r="A73" s="42" t="s">
        <v>43</v>
      </c>
      <c r="B73" s="37">
        <v>2210</v>
      </c>
      <c r="C73" s="54"/>
      <c r="D73" s="55"/>
    </row>
    <row r="74" spans="1:4" ht="18.75" hidden="1">
      <c r="A74" s="42" t="s">
        <v>45</v>
      </c>
      <c r="B74" s="43">
        <v>2210</v>
      </c>
      <c r="C74" s="54"/>
      <c r="D74" s="55"/>
    </row>
    <row r="75" spans="1:4" ht="18.75">
      <c r="A75" s="56"/>
      <c r="B75" s="57"/>
      <c r="C75" s="54"/>
      <c r="D75" s="55"/>
    </row>
    <row r="76" spans="1:4" ht="18.75">
      <c r="A76" s="56"/>
      <c r="B76" s="57"/>
      <c r="C76" s="58">
        <f>SUM(C58:D75)</f>
        <v>58760.79</v>
      </c>
      <c r="D76" s="59"/>
    </row>
  </sheetData>
  <mergeCells count="29">
    <mergeCell ref="A57:B57"/>
    <mergeCell ref="C57:D57"/>
    <mergeCell ref="C58:D58"/>
    <mergeCell ref="A2:D2"/>
    <mergeCell ref="A5:D5"/>
    <mergeCell ref="A28:D28"/>
    <mergeCell ref="A41:D41"/>
    <mergeCell ref="A55:D55"/>
    <mergeCell ref="A3:D3"/>
    <mergeCell ref="C62:D62"/>
    <mergeCell ref="C68:D68"/>
    <mergeCell ref="C59:D59"/>
    <mergeCell ref="C60:D60"/>
    <mergeCell ref="C73:D73"/>
    <mergeCell ref="C71:D71"/>
    <mergeCell ref="C72:D72"/>
    <mergeCell ref="C67:D67"/>
    <mergeCell ref="C65:D65"/>
    <mergeCell ref="C63:D63"/>
    <mergeCell ref="C64:D64"/>
    <mergeCell ref="C66:D66"/>
    <mergeCell ref="C69:D69"/>
    <mergeCell ref="C70:D70"/>
    <mergeCell ref="C61:D61"/>
    <mergeCell ref="C74:D74"/>
    <mergeCell ref="A75:B75"/>
    <mergeCell ref="C75:D75"/>
    <mergeCell ref="A76:B76"/>
    <mergeCell ref="C76:D7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70"/>
  <sheetViews>
    <sheetView workbookViewId="0">
      <selection activeCell="A56" sqref="A56"/>
    </sheetView>
  </sheetViews>
  <sheetFormatPr defaultRowHeight="15"/>
  <sheetData>
    <row r="2" spans="1:1" ht="18.75">
      <c r="A2" s="14" t="s">
        <v>58</v>
      </c>
    </row>
    <row r="3" spans="1:1" ht="19.5">
      <c r="A3" s="53" t="s">
        <v>51</v>
      </c>
    </row>
    <row r="31" spans="4:4">
      <c r="D31">
        <v>8856.44</v>
      </c>
    </row>
    <row r="44" spans="4:4">
      <c r="D44">
        <f>C70</f>
        <v>13055.95</v>
      </c>
    </row>
    <row r="48" spans="4:4">
      <c r="D48">
        <f>C66</f>
        <v>3665.01</v>
      </c>
    </row>
    <row r="53" spans="1:1" ht="18.75">
      <c r="A53" s="14" t="s">
        <v>49</v>
      </c>
    </row>
    <row r="55" spans="1:1" ht="18.75">
      <c r="A55" s="14" t="s">
        <v>59</v>
      </c>
    </row>
    <row r="66" spans="3:3">
      <c r="C66">
        <v>3665.01</v>
      </c>
    </row>
    <row r="70" spans="3:3">
      <c r="C70">
        <v>13055.95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Бутівський НВК</vt:lpstr>
      <vt:lpstr>Войнівська ЗШ І-ІІІ ст</vt:lpstr>
      <vt:lpstr>Головківський НВК</vt:lpstr>
      <vt:lpstr>Ізмайлівська ЗШ І-ІІІ ст</vt:lpstr>
      <vt:lpstr>Користівська ЗШ ІІІІ ст</vt:lpstr>
      <vt:lpstr>Протопопівська ЗШ І-ІІІ ст</vt:lpstr>
      <vt:lpstr>Цукрозаводський НВК 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2018-10-17T05:58:22Z</cp:lastPrinted>
  <dcterms:created xsi:type="dcterms:W3CDTF">2017-11-02T06:22:39Z</dcterms:created>
  <dcterms:modified xsi:type="dcterms:W3CDTF">2019-10-10T10:14:00Z</dcterms:modified>
</cp:coreProperties>
</file>