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" yWindow="0" windowWidth="14628" windowHeight="8316"/>
  </bookViews>
  <sheets>
    <sheet name="Добронадіївська ЗШ І-ІІІ ст" sheetId="28" r:id="rId1"/>
    <sheet name="Новоселівський НВК" sheetId="30" r:id="rId2"/>
    <sheet name="Куколівський НВК" sheetId="31" r:id="rId3"/>
    <sheet name="Косівське НВО" sheetId="33" r:id="rId4"/>
    <sheet name="Лікарівський НВК" sheetId="34" r:id="rId5"/>
    <sheet name="Недогарський НВК " sheetId="38" r:id="rId6"/>
    <sheet name="Олександрівська ЗШ І-ІІІ ст" sheetId="39" r:id="rId7"/>
    <sheet name="Ульянівська ЗШ І-ІІІ ст" sheetId="42" r:id="rId8"/>
    <sheet name="Червонокамянське НВО" sheetId="44" r:id="rId9"/>
    <sheet name="Андріївська ЗШ І-ІІ ст" sheetId="46" r:id="rId10"/>
    <sheet name="Щасливська ЗШ І-ІІ ст" sheetId="48" r:id="rId11"/>
    <sheet name="Ясинуватська ЗШ І-ІІ ст" sheetId="49" r:id="rId12"/>
    <sheet name="Лист1" sheetId="51" r:id="rId13"/>
  </sheets>
  <calcPr calcId="162913"/>
</workbook>
</file>

<file path=xl/calcChain.xml><?xml version="1.0" encoding="utf-8"?>
<calcChain xmlns="http://schemas.openxmlformats.org/spreadsheetml/2006/main">
  <c r="C9" i="49"/>
  <c r="C14" i="48"/>
  <c r="C9" i="46"/>
  <c r="C15" i="44"/>
  <c r="C12"/>
  <c r="C9"/>
  <c r="C15" i="42"/>
  <c r="C20"/>
  <c r="C9"/>
  <c r="C11"/>
  <c r="C14" i="39"/>
  <c r="C9"/>
  <c r="C9" i="38"/>
  <c r="C9" i="33"/>
  <c r="C14"/>
  <c r="C9" i="31"/>
  <c r="C14"/>
  <c r="C9" i="30"/>
  <c r="C9" i="28"/>
  <c r="D20" i="42" l="1"/>
  <c r="D15"/>
  <c r="D15" i="44"/>
  <c r="D14" i="33"/>
  <c r="D14" i="48"/>
  <c r="D14" i="39"/>
  <c r="D14" i="31"/>
  <c r="D12" i="44"/>
  <c r="D11" i="42" l="1"/>
  <c r="D9" i="39"/>
  <c r="D9" i="49"/>
  <c r="D9" i="46"/>
  <c r="D9" i="44"/>
  <c r="D9" i="42"/>
  <c r="D9" i="38"/>
  <c r="D9" i="33"/>
  <c r="D9" i="31"/>
  <c r="D9" i="30"/>
  <c r="D9" i="28"/>
  <c r="C8" l="1"/>
  <c r="D8"/>
  <c r="C10" i="48" l="1"/>
  <c r="D10"/>
  <c r="C10" i="38"/>
  <c r="D10"/>
  <c r="C10" i="34"/>
  <c r="D10"/>
  <c r="C10" i="30"/>
  <c r="D10"/>
  <c r="C10" i="31"/>
  <c r="D10"/>
  <c r="C10" i="44" l="1"/>
  <c r="D10"/>
  <c r="C8"/>
  <c r="C7"/>
  <c r="C8" i="39"/>
  <c r="C7"/>
  <c r="D8"/>
  <c r="D7"/>
  <c r="D8" i="44"/>
  <c r="D7"/>
  <c r="C17" i="48" l="1"/>
  <c r="C15"/>
  <c r="C11"/>
  <c r="C9"/>
  <c r="C8"/>
  <c r="C7"/>
  <c r="D17"/>
  <c r="D15"/>
  <c r="D11"/>
  <c r="D9"/>
  <c r="D8"/>
  <c r="D7"/>
  <c r="D43"/>
  <c r="D31"/>
  <c r="C23" i="42"/>
  <c r="D23"/>
  <c r="C58"/>
  <c r="D44"/>
  <c r="D45" i="39"/>
  <c r="C51"/>
  <c r="C31"/>
  <c r="D31"/>
  <c r="D25"/>
  <c r="C68" i="38" l="1"/>
  <c r="C44"/>
  <c r="D43"/>
  <c r="D44"/>
  <c r="C16"/>
  <c r="C15"/>
  <c r="C11"/>
  <c r="C8"/>
  <c r="C7"/>
  <c r="C68" i="34"/>
  <c r="C11"/>
  <c r="C9"/>
  <c r="C8"/>
  <c r="C7"/>
  <c r="C8" i="33"/>
  <c r="C7"/>
  <c r="D44" i="31"/>
  <c r="C31"/>
  <c r="D30"/>
  <c r="C15"/>
  <c r="C8"/>
  <c r="C7"/>
  <c r="C45" i="30"/>
  <c r="C16"/>
  <c r="C15"/>
  <c r="C14"/>
  <c r="C11"/>
  <c r="C8"/>
  <c r="C7"/>
  <c r="D44" i="28"/>
  <c r="D16" i="38"/>
  <c r="D15"/>
  <c r="D11"/>
  <c r="D8"/>
  <c r="D7"/>
  <c r="D8" i="31"/>
  <c r="D7"/>
  <c r="D11" i="34"/>
  <c r="D9"/>
  <c r="D8"/>
  <c r="D7"/>
  <c r="D8" i="33"/>
  <c r="D7"/>
  <c r="D15" i="31"/>
  <c r="D16" i="30"/>
  <c r="D15"/>
  <c r="D14"/>
  <c r="D11"/>
  <c r="D8"/>
  <c r="D7"/>
  <c r="D30" i="44" l="1"/>
  <c r="D44" i="39"/>
  <c r="D43" i="33"/>
  <c r="D31" i="30"/>
  <c r="C57" i="44"/>
  <c r="C60" i="42"/>
  <c r="C58" i="39"/>
  <c r="C57" i="28"/>
  <c r="F11" l="1"/>
  <c r="F18"/>
  <c r="F8" i="49"/>
  <c r="F9"/>
  <c r="F10"/>
  <c r="F11"/>
  <c r="F12"/>
  <c r="F13"/>
  <c r="F14"/>
  <c r="F15"/>
  <c r="F16"/>
  <c r="F17"/>
  <c r="F18"/>
  <c r="F19"/>
  <c r="F20"/>
  <c r="F21"/>
  <c r="F22"/>
  <c r="F23"/>
  <c r="F24"/>
  <c r="F7"/>
  <c r="F8" i="48"/>
  <c r="F9"/>
  <c r="F10"/>
  <c r="F11"/>
  <c r="F12"/>
  <c r="F13"/>
  <c r="F14"/>
  <c r="F15"/>
  <c r="F16"/>
  <c r="F17"/>
  <c r="F18"/>
  <c r="F19"/>
  <c r="F20"/>
  <c r="F21"/>
  <c r="F22"/>
  <c r="F23"/>
  <c r="F24"/>
  <c r="F7"/>
  <c r="F8" i="46"/>
  <c r="F9"/>
  <c r="F10"/>
  <c r="F11"/>
  <c r="F12"/>
  <c r="F13"/>
  <c r="F14"/>
  <c r="F15"/>
  <c r="F16"/>
  <c r="F17"/>
  <c r="F18"/>
  <c r="F19"/>
  <c r="F20"/>
  <c r="F21"/>
  <c r="F22"/>
  <c r="F23"/>
  <c r="F24"/>
  <c r="F7"/>
  <c r="F8" i="44"/>
  <c r="F9"/>
  <c r="F10"/>
  <c r="F11"/>
  <c r="F12"/>
  <c r="F13"/>
  <c r="F14"/>
  <c r="F15"/>
  <c r="F16"/>
  <c r="F17"/>
  <c r="F18"/>
  <c r="F19"/>
  <c r="F20"/>
  <c r="F21"/>
  <c r="F22"/>
  <c r="F23"/>
  <c r="F24"/>
  <c r="F7"/>
  <c r="F8" i="42"/>
  <c r="F9"/>
  <c r="F10"/>
  <c r="F11"/>
  <c r="F12"/>
  <c r="F13"/>
  <c r="F14"/>
  <c r="F15"/>
  <c r="F16"/>
  <c r="F17"/>
  <c r="F18"/>
  <c r="F19"/>
  <c r="F20"/>
  <c r="F21"/>
  <c r="F22"/>
  <c r="F23"/>
  <c r="F24"/>
  <c r="F7"/>
  <c r="F8" i="39"/>
  <c r="F9"/>
  <c r="F10"/>
  <c r="F11"/>
  <c r="F12"/>
  <c r="F13"/>
  <c r="F14"/>
  <c r="F15"/>
  <c r="F16"/>
  <c r="F17"/>
  <c r="F18"/>
  <c r="F19"/>
  <c r="F20"/>
  <c r="F21"/>
  <c r="F22"/>
  <c r="F23"/>
  <c r="F24"/>
  <c r="F7"/>
  <c r="F8" i="38"/>
  <c r="F9"/>
  <c r="F10"/>
  <c r="F11"/>
  <c r="F12"/>
  <c r="F13"/>
  <c r="F14"/>
  <c r="F15"/>
  <c r="F16"/>
  <c r="F17"/>
  <c r="F18"/>
  <c r="F19"/>
  <c r="F20"/>
  <c r="F21"/>
  <c r="F22"/>
  <c r="F23"/>
  <c r="F24"/>
  <c r="F7"/>
  <c r="F8" i="34"/>
  <c r="F9"/>
  <c r="F10"/>
  <c r="F11"/>
  <c r="F12"/>
  <c r="F13"/>
  <c r="F14"/>
  <c r="F15"/>
  <c r="F16"/>
  <c r="F17"/>
  <c r="F18"/>
  <c r="F19"/>
  <c r="F20"/>
  <c r="F21"/>
  <c r="F22"/>
  <c r="F23"/>
  <c r="F24"/>
  <c r="F7"/>
  <c r="F8" i="33"/>
  <c r="F9"/>
  <c r="F10"/>
  <c r="F11"/>
  <c r="F12"/>
  <c r="F13"/>
  <c r="F14"/>
  <c r="F15"/>
  <c r="F16"/>
  <c r="F17"/>
  <c r="F18"/>
  <c r="F19"/>
  <c r="F20"/>
  <c r="F21"/>
  <c r="F22"/>
  <c r="F23"/>
  <c r="F24"/>
  <c r="F7"/>
  <c r="F8" i="31"/>
  <c r="F9"/>
  <c r="F10"/>
  <c r="F11"/>
  <c r="F12"/>
  <c r="F13"/>
  <c r="F14"/>
  <c r="F15"/>
  <c r="F16"/>
  <c r="F17"/>
  <c r="F18"/>
  <c r="F19"/>
  <c r="F20"/>
  <c r="F21"/>
  <c r="F22"/>
  <c r="F23"/>
  <c r="F24"/>
  <c r="F7"/>
  <c r="F8" i="30"/>
  <c r="F9"/>
  <c r="F10"/>
  <c r="F11"/>
  <c r="F12"/>
  <c r="F13"/>
  <c r="F14"/>
  <c r="F15"/>
  <c r="F16"/>
  <c r="F17"/>
  <c r="F18"/>
  <c r="F19"/>
  <c r="F20"/>
  <c r="F21"/>
  <c r="F22"/>
  <c r="F23"/>
  <c r="F24"/>
  <c r="F7"/>
  <c r="F8" i="28"/>
  <c r="F9"/>
  <c r="F10"/>
  <c r="F12"/>
  <c r="F13"/>
  <c r="F14"/>
  <c r="F15"/>
  <c r="F16"/>
  <c r="F17"/>
  <c r="F19"/>
  <c r="F20"/>
  <c r="F21"/>
  <c r="F22"/>
  <c r="F23"/>
  <c r="F24"/>
  <c r="F7"/>
  <c r="C49" i="46" l="1"/>
  <c r="C49" i="48"/>
  <c r="D49" i="46"/>
  <c r="D49" i="48" l="1"/>
  <c r="D49" i="51" l="1"/>
  <c r="D45"/>
  <c r="C57"/>
  <c r="D44" s="1"/>
  <c r="E8" i="49"/>
  <c r="E9"/>
  <c r="E10"/>
  <c r="E11"/>
  <c r="E12"/>
  <c r="E13"/>
  <c r="E14"/>
  <c r="E15"/>
  <c r="E16"/>
  <c r="E17"/>
  <c r="E18"/>
  <c r="E19"/>
  <c r="E20"/>
  <c r="E21"/>
  <c r="E22"/>
  <c r="E23"/>
  <c r="E24"/>
  <c r="E7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6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8" i="38"/>
  <c r="E9"/>
  <c r="E10"/>
  <c r="E11"/>
  <c r="E12"/>
  <c r="E13"/>
  <c r="E14"/>
  <c r="E15"/>
  <c r="E16"/>
  <c r="E17"/>
  <c r="E18"/>
  <c r="E19"/>
  <c r="E20"/>
  <c r="E21"/>
  <c r="E22"/>
  <c r="E23"/>
  <c r="E24"/>
  <c r="E7"/>
  <c r="E8" i="34"/>
  <c r="E9"/>
  <c r="E10"/>
  <c r="E11"/>
  <c r="E12"/>
  <c r="E13"/>
  <c r="E14"/>
  <c r="E15"/>
  <c r="E16"/>
  <c r="E17"/>
  <c r="E18"/>
  <c r="E19"/>
  <c r="E20"/>
  <c r="E21"/>
  <c r="E22"/>
  <c r="E23"/>
  <c r="E24"/>
  <c r="E7"/>
  <c r="E8" i="33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0" i="30"/>
  <c r="D51" i="39" l="1"/>
  <c r="C50" i="38"/>
  <c r="D50"/>
  <c r="C50" i="34" l="1"/>
  <c r="D37" l="1"/>
  <c r="C50" i="44"/>
  <c r="C75" l="1"/>
  <c r="D51" i="42"/>
  <c r="C51"/>
  <c r="D50" i="44"/>
  <c r="C76" i="49"/>
  <c r="C75" i="48"/>
  <c r="C75" i="46"/>
  <c r="C75" i="34"/>
  <c r="C75" i="33"/>
  <c r="C76" i="31"/>
  <c r="C76" i="30"/>
  <c r="C75" i="28"/>
  <c r="C75" i="38"/>
  <c r="C76" i="39"/>
  <c r="D50" i="34" l="1"/>
  <c r="C77" i="42"/>
  <c r="D25" i="49"/>
  <c r="D25" i="48"/>
  <c r="D25" i="46"/>
  <c r="D25" i="44"/>
  <c r="D25" i="42"/>
  <c r="D25" i="38"/>
  <c r="D25" i="34"/>
  <c r="D25" i="33"/>
  <c r="D25" i="31"/>
  <c r="D25" i="30"/>
  <c r="D25" i="28"/>
  <c r="C51" i="49" l="1"/>
  <c r="D51"/>
  <c r="D38"/>
  <c r="C38"/>
  <c r="D36" i="48"/>
  <c r="C36"/>
  <c r="D36" i="46"/>
  <c r="C36"/>
  <c r="D37" i="44"/>
  <c r="C37"/>
  <c r="D38" i="42"/>
  <c r="C38"/>
  <c r="D38" i="39"/>
  <c r="C38"/>
  <c r="C37" i="38"/>
  <c r="D37"/>
  <c r="C37" i="34"/>
  <c r="C50" i="33"/>
  <c r="D50"/>
  <c r="D37"/>
  <c r="C37"/>
  <c r="C50" i="31"/>
  <c r="D50"/>
  <c r="C37"/>
  <c r="D37"/>
  <c r="C51" i="30"/>
  <c r="D51"/>
  <c r="C38"/>
  <c r="D38"/>
  <c r="C51" i="28"/>
  <c r="D51"/>
  <c r="D37"/>
  <c r="C37"/>
  <c r="C25" i="48" l="1"/>
  <c r="F25" s="1"/>
  <c r="C25" i="46"/>
  <c r="F25" s="1"/>
  <c r="C25" i="31"/>
  <c r="F25" s="1"/>
  <c r="C25" i="30"/>
  <c r="F25" s="1"/>
  <c r="C25" i="28"/>
  <c r="F25" s="1"/>
  <c r="E25" i="46" l="1"/>
  <c r="E25" i="48"/>
  <c r="E25" i="31"/>
  <c r="E25" i="30"/>
  <c r="E25" i="28"/>
  <c r="C25" i="39"/>
  <c r="F25" s="1"/>
  <c r="C25" i="49"/>
  <c r="F25" s="1"/>
  <c r="C25" i="44"/>
  <c r="F25" s="1"/>
  <c r="C25" i="38"/>
  <c r="F25" s="1"/>
  <c r="C25" i="34"/>
  <c r="F25" s="1"/>
  <c r="C25" i="33"/>
  <c r="F25" s="1"/>
  <c r="C25" i="42"/>
  <c r="F25" s="1"/>
  <c r="E25" i="49" l="1"/>
  <c r="E25" i="44"/>
  <c r="E25" i="42"/>
  <c r="E25" i="39"/>
  <c r="E25" i="38"/>
  <c r="E25" i="34"/>
  <c r="E25" i="33"/>
</calcChain>
</file>

<file path=xl/sharedStrings.xml><?xml version="1.0" encoding="utf-8"?>
<sst xmlns="http://schemas.openxmlformats.org/spreadsheetml/2006/main" count="879" uniqueCount="73">
  <si>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</si>
  <si>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</si>
  <si>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</si>
  <si>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</si>
  <si>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</si>
  <si>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</si>
  <si>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</si>
  <si>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</si>
  <si>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</si>
  <si>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</si>
  <si>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</si>
  <si>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</si>
  <si>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</si>
  <si>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</si>
  <si>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</si>
  <si>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</si>
  <si>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</si>
  <si>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</si>
  <si>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</si>
  <si>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</si>
  <si>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</si>
  <si>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</si>
  <si>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</si>
  <si>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</si>
  <si>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</si>
  <si>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</si>
  <si>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</si>
  <si>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</si>
  <si>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Добронадіївська  загальноосвітня школа І-ІІІ ступенів Олександрійської районної ради Кіровоградської області</t>
  </si>
  <si>
    <t>Куколівський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</si>
  <si>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Олександрівська загальноосвітня школа І-ІІІ ступенів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</si>
  <si>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</si>
  <si>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</si>
  <si>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</si>
  <si>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</si>
  <si>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</si>
  <si>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</si>
  <si>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</si>
  <si>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</si>
  <si>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</si>
  <si>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</si>
  <si>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</si>
  <si>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</si>
  <si>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</si>
  <si>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</si>
  <si>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</si>
  <si>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</si>
  <si>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</si>
  <si>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</si>
  <si>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</si>
  <si>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Ясинуватська загальноосвітня школа І-ІІ ступенів Олександрійської районної ради Кіровоградської області</t>
  </si>
  <si>
    <t>Оприбуткування втраченої літератури</t>
  </si>
  <si>
    <t>Новоселівський навчально-виховний комплекс «загальноосвітня школа І-ІІ ступенів – дошкільний навчальний заклад» Олександрійської районної ради Кіровоградської області</t>
  </si>
  <si>
    <t>3110-2210</t>
  </si>
  <si>
    <t>Косівське навчально-виховне об’єднання «загальноосвітня школа І-ІІІ ступенів – позашкільний центр» Олександрійської районної ради Кіровоградської області</t>
  </si>
  <si>
    <t>Лікарівський навчально-виховний комплекс  "загальноосвітня школа І-ІІ ступенів-дошкільний навчальний заклад" Олександрійської районної ради Кіровоградської області</t>
  </si>
  <si>
    <t>Улянівська загальноосвітня школа І-ІІІ ступенів Олександрійської районної ради Кіровоградської області</t>
  </si>
  <si>
    <t>Червонокам'янське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</si>
  <si>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Андріївська загальноосвітня школа І-ІІ ступенів  Олександрійської районної ради Кіровоградської області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</si>
  <si>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</si>
  <si>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</si>
  <si>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>Недогарський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</si>
  <si>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</si>
  <si>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</si>
  <si>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Сума коштів, отриманих з інших джерел, не заборонених чинним законодавством:</t>
  </si>
  <si>
    <t>Щасливський заклад  загальної середньої освіти І-ІІ ступенів- заклад дошкільної освіти Олександрійської районної ради Кіровоградської області</t>
  </si>
  <si>
    <t>Інформація про перелік товарів,робіт і послуг отриманих як благодійна допомога станом на 01.10. 2020 року</t>
  </si>
  <si>
    <t xml:space="preserve">Кошторис та фінансовий звіт  про надходження та використання   коштів станом на 01.01.2021 року  </t>
  </si>
  <si>
    <t>Інформація про перелік товарів,робіт і послуг отриманих як благодійна допомога</t>
  </si>
  <si>
    <t xml:space="preserve">Кошторис та фінансовий звіт  про надходження та використання   коштів стоном на 01.01.2021 року  </t>
  </si>
  <si>
    <t xml:space="preserve">Інформація про перелік товарів,робіт і послуг отриманих як благодійна допомога </t>
  </si>
  <si>
    <t xml:space="preserve">Кошторис та фінансовий звіт  про надходження та використання   коштів стоном на 01.01.2021року  </t>
  </si>
  <si>
    <t xml:space="preserve">Медикаменти та перевязувальні матеріали </t>
  </si>
</sst>
</file>

<file path=xl/styles.xml><?xml version="1.0" encoding="utf-8"?>
<styleSheet xmlns="http://schemas.openxmlformats.org/spreadsheetml/2006/main">
  <numFmts count="1">
    <numFmt numFmtId="164" formatCode="d/m;@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/>
    <xf numFmtId="0" fontId="10" fillId="0" borderId="1" xfId="0" applyNumberFormat="1" applyFont="1" applyBorder="1" applyAlignment="1">
      <alignment horizontal="left"/>
    </xf>
    <xf numFmtId="2" fontId="9" fillId="0" borderId="1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1" fillId="0" borderId="1" xfId="0" applyNumberFormat="1" applyFont="1" applyBorder="1"/>
    <xf numFmtId="2" fontId="3" fillId="3" borderId="1" xfId="0" applyNumberFormat="1" applyFont="1" applyFill="1" applyBorder="1"/>
    <xf numFmtId="2" fontId="12" fillId="0" borderId="1" xfId="0" applyNumberFormat="1" applyFont="1" applyBorder="1"/>
    <xf numFmtId="0" fontId="3" fillId="0" borderId="1" xfId="0" applyFont="1" applyBorder="1" applyAlignment="1">
      <alignment horizontal="right"/>
    </xf>
    <xf numFmtId="2" fontId="9" fillId="3" borderId="1" xfId="0" applyNumberFormat="1" applyFont="1" applyFill="1" applyBorder="1"/>
    <xf numFmtId="164" fontId="0" fillId="0" borderId="0" xfId="0" applyNumberFormat="1"/>
    <xf numFmtId="2" fontId="9" fillId="2" borderId="1" xfId="0" applyNumberFormat="1" applyFont="1" applyFill="1" applyBorder="1"/>
    <xf numFmtId="2" fontId="2" fillId="2" borderId="1" xfId="0" applyNumberFormat="1" applyFont="1" applyFill="1" applyBorder="1"/>
    <xf numFmtId="2" fontId="13" fillId="2" borderId="1" xfId="0" applyNumberFormat="1" applyFont="1" applyFill="1" applyBorder="1"/>
    <xf numFmtId="0" fontId="7" fillId="2" borderId="5" xfId="0" applyFont="1" applyFill="1" applyBorder="1"/>
    <xf numFmtId="0" fontId="0" fillId="2" borderId="0" xfId="0" applyFill="1"/>
    <xf numFmtId="1" fontId="13" fillId="2" borderId="1" xfId="0" applyNumberFormat="1" applyFont="1" applyFill="1" applyBorder="1"/>
    <xf numFmtId="2" fontId="0" fillId="2" borderId="0" xfId="0" applyNumberFormat="1" applyFill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wrapText="1"/>
    </xf>
    <xf numFmtId="2" fontId="15" fillId="2" borderId="6" xfId="1" applyNumberFormat="1" applyFont="1" applyFill="1" applyBorder="1"/>
    <xf numFmtId="2" fontId="11" fillId="2" borderId="1" xfId="0" applyNumberFormat="1" applyFont="1" applyFill="1" applyBorder="1"/>
    <xf numFmtId="2" fontId="0" fillId="2" borderId="0" xfId="0" applyNumberFormat="1" applyFill="1"/>
    <xf numFmtId="2" fontId="8" fillId="2" borderId="0" xfId="0" applyNumberFormat="1" applyFont="1" applyFill="1"/>
    <xf numFmtId="2" fontId="3" fillId="2" borderId="0" xfId="0" applyNumberFormat="1" applyFont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2" fontId="9" fillId="2" borderId="1" xfId="0" applyNumberFormat="1" applyFont="1" applyFill="1" applyBorder="1" applyAlignment="1"/>
    <xf numFmtId="2" fontId="9" fillId="2" borderId="3" xfId="0" applyNumberFormat="1" applyFont="1" applyFill="1" applyBorder="1" applyAlignment="1"/>
    <xf numFmtId="2" fontId="9" fillId="2" borderId="4" xfId="0" applyNumberFormat="1" applyFont="1" applyFill="1" applyBorder="1" applyAlignment="1"/>
    <xf numFmtId="2" fontId="2" fillId="2" borderId="3" xfId="0" applyNumberFormat="1" applyFont="1" applyFill="1" applyBorder="1" applyAlignment="1"/>
    <xf numFmtId="2" fontId="2" fillId="2" borderId="4" xfId="0" applyNumberFormat="1" applyFont="1" applyFill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2" fontId="12" fillId="0" borderId="3" xfId="0" applyNumberFormat="1" applyFont="1" applyBorder="1" applyAlignment="1"/>
    <xf numFmtId="2" fontId="12" fillId="0" borderId="4" xfId="0" applyNumberFormat="1" applyFont="1" applyBorder="1" applyAlignment="1"/>
    <xf numFmtId="2" fontId="12" fillId="2" borderId="3" xfId="0" applyNumberFormat="1" applyFont="1" applyFill="1" applyBorder="1" applyAlignment="1"/>
    <xf numFmtId="2" fontId="12" fillId="2" borderId="4" xfId="0" applyNumberFormat="1" applyFont="1" applyFill="1" applyBorder="1" applyAlignment="1"/>
    <xf numFmtId="2" fontId="3" fillId="2" borderId="3" xfId="0" applyNumberFormat="1" applyFont="1" applyFill="1" applyBorder="1" applyAlignment="1"/>
    <xf numFmtId="2" fontId="3" fillId="2" borderId="4" xfId="0" applyNumberFormat="1" applyFont="1" applyFill="1" applyBorder="1" applyAlignment="1"/>
    <xf numFmtId="2" fontId="9" fillId="0" borderId="1" xfId="0" applyNumberFormat="1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topLeftCell="A28" workbookViewId="0">
      <selection activeCell="F43" sqref="F43"/>
    </sheetView>
  </sheetViews>
  <sheetFormatPr defaultRowHeight="14.4"/>
  <cols>
    <col min="1" max="1" width="40.88671875" style="3" customWidth="1"/>
    <col min="2" max="2" width="9.44140625" style="1" customWidth="1"/>
    <col min="3" max="3" width="17.88671875" customWidth="1"/>
    <col min="4" max="4" width="17.109375" customWidth="1"/>
    <col min="5" max="5" width="11" hidden="1" customWidth="1"/>
    <col min="6" max="6" width="14.44140625" customWidth="1"/>
    <col min="8" max="8" width="12.6640625" customWidth="1"/>
    <col min="9" max="9" width="11.33203125" customWidth="1"/>
  </cols>
  <sheetData>
    <row r="2" spans="1:6" ht="55.5" customHeight="1">
      <c r="A2" s="72" t="s">
        <v>67</v>
      </c>
      <c r="B2" s="73"/>
      <c r="C2" s="73"/>
      <c r="D2" s="73"/>
    </row>
    <row r="3" spans="1:6" ht="40.5" customHeight="1">
      <c r="A3" s="82" t="s">
        <v>28</v>
      </c>
      <c r="B3" s="83"/>
      <c r="C3" s="83"/>
      <c r="D3" s="83"/>
    </row>
    <row r="4" spans="1:6" ht="18">
      <c r="A4" s="6"/>
      <c r="B4" s="7"/>
      <c r="C4" s="8"/>
      <c r="D4" s="8"/>
    </row>
    <row r="5" spans="1:6" ht="41.25" customHeight="1">
      <c r="A5" s="79" t="s">
        <v>23</v>
      </c>
      <c r="B5" s="80"/>
      <c r="C5" s="80"/>
      <c r="D5" s="80"/>
    </row>
    <row r="6" spans="1:6" s="2" customFormat="1" ht="74.2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61">
        <v>3069754.84</v>
      </c>
      <c r="D7" s="61">
        <v>3069754.84</v>
      </c>
      <c r="E7" s="25">
        <f>C7-D7</f>
        <v>0</v>
      </c>
      <c r="F7" s="25">
        <f>C7-D7</f>
        <v>0</v>
      </c>
    </row>
    <row r="8" spans="1:6" s="2" customFormat="1" ht="18">
      <c r="A8" s="21" t="s">
        <v>43</v>
      </c>
      <c r="B8" s="16">
        <v>2120</v>
      </c>
      <c r="C8" s="61">
        <f>668627.97-1.08</f>
        <v>668626.89</v>
      </c>
      <c r="D8" s="61">
        <f>668627.97-1.08</f>
        <v>668626.89</v>
      </c>
      <c r="E8" s="25">
        <f t="shared" ref="E8:E25" si="0">C8-D8</f>
        <v>0</v>
      </c>
      <c r="F8" s="25">
        <f t="shared" ref="F8:F25" si="1">C8-D8</f>
        <v>0</v>
      </c>
    </row>
    <row r="9" spans="1:6" ht="35.4">
      <c r="A9" s="11" t="s">
        <v>2</v>
      </c>
      <c r="B9" s="16">
        <v>2210</v>
      </c>
      <c r="C9" s="62">
        <f>157636.52</f>
        <v>157636.51999999999</v>
      </c>
      <c r="D9" s="62">
        <f>157636.52</f>
        <v>157636.51999999999</v>
      </c>
      <c r="E9" s="25">
        <f t="shared" si="0"/>
        <v>0</v>
      </c>
      <c r="F9" s="25">
        <f t="shared" si="1"/>
        <v>0</v>
      </c>
    </row>
    <row r="10" spans="1:6" ht="18">
      <c r="A10" s="11" t="s">
        <v>3</v>
      </c>
      <c r="B10" s="16">
        <v>2230</v>
      </c>
      <c r="C10" s="20">
        <v>74192</v>
      </c>
      <c r="D10" s="20">
        <v>74192</v>
      </c>
      <c r="E10" s="25">
        <f t="shared" si="0"/>
        <v>0</v>
      </c>
      <c r="F10" s="25">
        <f t="shared" si="1"/>
        <v>0</v>
      </c>
    </row>
    <row r="11" spans="1:6" ht="35.4">
      <c r="A11" s="11" t="s">
        <v>4</v>
      </c>
      <c r="B11" s="16">
        <v>2240</v>
      </c>
      <c r="C11" s="20">
        <v>156643.73000000001</v>
      </c>
      <c r="D11" s="20">
        <v>156643.73000000001</v>
      </c>
      <c r="E11" s="25">
        <f t="shared" si="0"/>
        <v>0</v>
      </c>
      <c r="F11" s="25">
        <f t="shared" si="1"/>
        <v>0</v>
      </c>
    </row>
    <row r="12" spans="1:6" ht="35.4">
      <c r="A12" s="11" t="s">
        <v>72</v>
      </c>
      <c r="B12" s="16">
        <v>2220</v>
      </c>
      <c r="C12" s="20">
        <v>3622.06</v>
      </c>
      <c r="D12" s="20">
        <v>3622.06</v>
      </c>
      <c r="E12" s="25">
        <f t="shared" si="0"/>
        <v>0</v>
      </c>
      <c r="F12" s="25">
        <f t="shared" si="1"/>
        <v>0</v>
      </c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5.4">
      <c r="A14" s="11" t="s">
        <v>6</v>
      </c>
      <c r="B14" s="16">
        <v>2272</v>
      </c>
      <c r="C14" s="20"/>
      <c r="D14" s="20"/>
      <c r="E14" s="25">
        <f t="shared" si="0"/>
        <v>0</v>
      </c>
      <c r="F14" s="25">
        <f t="shared" si="1"/>
        <v>0</v>
      </c>
    </row>
    <row r="15" spans="1:6" ht="18">
      <c r="A15" s="11" t="s">
        <v>7</v>
      </c>
      <c r="B15" s="16">
        <v>2273</v>
      </c>
      <c r="C15" s="20">
        <v>85654.33</v>
      </c>
      <c r="D15" s="20">
        <v>85654.33</v>
      </c>
      <c r="E15" s="25">
        <f t="shared" si="0"/>
        <v>0</v>
      </c>
      <c r="F15" s="25">
        <f t="shared" si="1"/>
        <v>0</v>
      </c>
    </row>
    <row r="16" spans="1:6" ht="18">
      <c r="A16" s="11" t="s">
        <v>8</v>
      </c>
      <c r="B16" s="16">
        <v>2274</v>
      </c>
      <c r="C16" s="20"/>
      <c r="D16" s="20"/>
      <c r="E16" s="25">
        <f t="shared" si="0"/>
        <v>0</v>
      </c>
      <c r="F16" s="25">
        <f t="shared" si="1"/>
        <v>0</v>
      </c>
    </row>
    <row r="17" spans="1:9" ht="18">
      <c r="A17" s="11" t="s">
        <v>9</v>
      </c>
      <c r="B17" s="16">
        <v>2275</v>
      </c>
      <c r="C17" s="20">
        <v>297920.76</v>
      </c>
      <c r="D17" s="20">
        <v>297920.76</v>
      </c>
      <c r="E17" s="25">
        <f t="shared" si="0"/>
        <v>0</v>
      </c>
      <c r="F17" s="25">
        <f t="shared" si="1"/>
        <v>0</v>
      </c>
    </row>
    <row r="18" spans="1:9" ht="36" customHeight="1">
      <c r="A18" s="11" t="s">
        <v>10</v>
      </c>
      <c r="B18" s="16">
        <v>2282</v>
      </c>
      <c r="C18" s="20">
        <v>1320</v>
      </c>
      <c r="D18" s="20">
        <v>1320</v>
      </c>
      <c r="E18" s="25">
        <f t="shared" si="0"/>
        <v>0</v>
      </c>
      <c r="F18" s="25">
        <f t="shared" si="1"/>
        <v>0</v>
      </c>
    </row>
    <row r="19" spans="1:9" ht="18" customHeight="1">
      <c r="A19" s="11" t="s">
        <v>13</v>
      </c>
      <c r="B19" s="16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20">
        <v>9560.7000000000007</v>
      </c>
      <c r="D20" s="20">
        <v>9560.7000000000007</v>
      </c>
      <c r="E20" s="25">
        <f t="shared" si="0"/>
        <v>0</v>
      </c>
      <c r="F20" s="25">
        <f t="shared" si="1"/>
        <v>0</v>
      </c>
    </row>
    <row r="21" spans="1:9" ht="36" customHeight="1">
      <c r="A21" s="11" t="s">
        <v>11</v>
      </c>
      <c r="B21" s="16">
        <v>3110</v>
      </c>
      <c r="C21" s="20">
        <v>54000</v>
      </c>
      <c r="D21" s="20">
        <v>54000</v>
      </c>
      <c r="E21" s="25">
        <f t="shared" si="0"/>
        <v>0</v>
      </c>
      <c r="F21" s="25">
        <f t="shared" si="1"/>
        <v>0</v>
      </c>
      <c r="H21" s="36"/>
    </row>
    <row r="22" spans="1:9" ht="35.4">
      <c r="A22" s="11" t="s">
        <v>19</v>
      </c>
      <c r="B22" s="16">
        <v>3122</v>
      </c>
      <c r="C22" s="20"/>
      <c r="D22" s="20"/>
      <c r="E22" s="25">
        <f t="shared" si="0"/>
        <v>0</v>
      </c>
      <c r="F22" s="25">
        <f t="shared" si="1"/>
        <v>0</v>
      </c>
    </row>
    <row r="23" spans="1:9" ht="35.4">
      <c r="A23" s="11" t="s">
        <v>20</v>
      </c>
      <c r="B23" s="16">
        <v>3132</v>
      </c>
      <c r="C23" s="20"/>
      <c r="D23" s="20"/>
      <c r="E23" s="25">
        <f t="shared" si="0"/>
        <v>0</v>
      </c>
      <c r="F23" s="25">
        <f t="shared" si="1"/>
        <v>0</v>
      </c>
    </row>
    <row r="24" spans="1:9" ht="35.4">
      <c r="A24" s="31" t="s">
        <v>44</v>
      </c>
      <c r="B24" s="16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9" ht="18">
      <c r="A25" s="11" t="s">
        <v>12</v>
      </c>
      <c r="B25" s="16"/>
      <c r="C25" s="14">
        <f>SUM(C7:C24)</f>
        <v>4578931.83</v>
      </c>
      <c r="D25" s="47">
        <f>SUM(D7:D24)</f>
        <v>4578931.83</v>
      </c>
      <c r="E25" s="25">
        <f t="shared" si="0"/>
        <v>0</v>
      </c>
      <c r="F25" s="25">
        <f t="shared" si="1"/>
        <v>0</v>
      </c>
      <c r="I25" s="4"/>
    </row>
    <row r="26" spans="1:9">
      <c r="C26" s="4"/>
      <c r="D26" s="4"/>
    </row>
    <row r="27" spans="1:9" ht="28.5" customHeight="1">
      <c r="A27" s="72" t="s">
        <v>24</v>
      </c>
      <c r="B27" s="81"/>
      <c r="C27" s="81"/>
      <c r="D27" s="81"/>
    </row>
    <row r="28" spans="1:9">
      <c r="D28" s="29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53">
        <v>2476.3000000000002</v>
      </c>
      <c r="D30" s="20">
        <v>2476.3000000000002</v>
      </c>
      <c r="F30" s="25"/>
    </row>
    <row r="31" spans="1:9" ht="18" hidden="1">
      <c r="A31" s="12" t="s">
        <v>3</v>
      </c>
      <c r="B31" s="17">
        <v>2230</v>
      </c>
      <c r="C31" s="53"/>
      <c r="D31" s="20"/>
      <c r="F31" s="25"/>
    </row>
    <row r="32" spans="1:9" ht="18" hidden="1">
      <c r="A32" s="12" t="s">
        <v>4</v>
      </c>
      <c r="B32" s="17">
        <v>2240</v>
      </c>
      <c r="C32" s="55"/>
      <c r="D32" s="20"/>
      <c r="F32" s="25"/>
    </row>
    <row r="33" spans="1:6" ht="18" hidden="1">
      <c r="A33" s="11" t="s">
        <v>14</v>
      </c>
      <c r="B33" s="17">
        <v>2800</v>
      </c>
      <c r="C33" s="53"/>
      <c r="D33" s="20"/>
      <c r="F33" s="25"/>
    </row>
    <row r="34" spans="1:6" ht="18">
      <c r="A34" s="38" t="s">
        <v>9</v>
      </c>
      <c r="B34" s="17">
        <v>2275</v>
      </c>
      <c r="C34" s="53"/>
      <c r="D34" s="20"/>
      <c r="F34" s="25"/>
    </row>
    <row r="35" spans="1:6" ht="52.8" hidden="1">
      <c r="A35" s="11" t="s">
        <v>11</v>
      </c>
      <c r="B35" s="17">
        <v>3110</v>
      </c>
      <c r="C35" s="53"/>
      <c r="D35" s="20"/>
      <c r="F35" s="25"/>
    </row>
    <row r="36" spans="1:6" ht="18" hidden="1">
      <c r="A36" s="18" t="s">
        <v>15</v>
      </c>
      <c r="B36" s="19">
        <v>3132</v>
      </c>
      <c r="C36" s="53"/>
      <c r="D36" s="20"/>
      <c r="F36" s="25"/>
    </row>
    <row r="37" spans="1:6" ht="18">
      <c r="A37" s="11" t="s">
        <v>12</v>
      </c>
      <c r="B37" s="17"/>
      <c r="C37" s="54">
        <f>SUM(C30:C36)</f>
        <v>2476.3000000000002</v>
      </c>
      <c r="D37" s="54">
        <f>SUM(D30:D36)</f>
        <v>2476.3000000000002</v>
      </c>
      <c r="F37" s="25"/>
    </row>
    <row r="38" spans="1:6" ht="18">
      <c r="A38" s="41"/>
      <c r="B38" s="42"/>
      <c r="C38" s="43"/>
      <c r="D38" s="43"/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67" t="s">
        <v>25</v>
      </c>
      <c r="B41" s="67"/>
      <c r="C41" s="67"/>
      <c r="D41" s="67"/>
    </row>
    <row r="42" spans="1:6">
      <c r="A42" s="1"/>
      <c r="B42" s="5"/>
      <c r="C42" s="4"/>
      <c r="D42" s="4"/>
    </row>
    <row r="43" spans="1:6" ht="69.599999999999994">
      <c r="A43" s="44" t="s">
        <v>0</v>
      </c>
      <c r="B43" s="44" t="s">
        <v>1</v>
      </c>
      <c r="C43" s="10" t="s">
        <v>22</v>
      </c>
      <c r="D43" s="10" t="s">
        <v>17</v>
      </c>
    </row>
    <row r="44" spans="1:6" ht="35.4">
      <c r="A44" s="38" t="s">
        <v>2</v>
      </c>
      <c r="B44" s="17">
        <v>2210</v>
      </c>
      <c r="C44" s="53">
        <v>17955.72</v>
      </c>
      <c r="D44" s="53">
        <f>17542+211.54+202.18</f>
        <v>17955.72</v>
      </c>
      <c r="F44" s="25"/>
    </row>
    <row r="45" spans="1:6" ht="18">
      <c r="A45" s="12" t="s">
        <v>3</v>
      </c>
      <c r="B45" s="17">
        <v>2230</v>
      </c>
      <c r="C45" s="53">
        <v>4568.72</v>
      </c>
      <c r="D45" s="53">
        <v>4568.72</v>
      </c>
      <c r="F45" s="25"/>
    </row>
    <row r="46" spans="1:6" ht="18" hidden="1">
      <c r="A46" s="12" t="s">
        <v>4</v>
      </c>
      <c r="B46" s="17">
        <v>2240</v>
      </c>
      <c r="C46" s="53"/>
      <c r="D46" s="53"/>
      <c r="F46" s="25"/>
    </row>
    <row r="47" spans="1:6" ht="18" hidden="1">
      <c r="A47" s="12" t="s">
        <v>9</v>
      </c>
      <c r="B47" s="17">
        <v>2275</v>
      </c>
      <c r="C47" s="53"/>
      <c r="D47" s="53"/>
      <c r="F47" s="25"/>
    </row>
    <row r="48" spans="1:6" ht="18" hidden="1">
      <c r="A48" s="11" t="s">
        <v>14</v>
      </c>
      <c r="B48" s="17">
        <v>2800</v>
      </c>
      <c r="C48" s="53"/>
      <c r="D48" s="53"/>
      <c r="F48" s="25"/>
    </row>
    <row r="49" spans="1:6" ht="52.8" hidden="1">
      <c r="A49" s="11" t="s">
        <v>11</v>
      </c>
      <c r="B49" s="17">
        <v>3110</v>
      </c>
      <c r="C49" s="53"/>
      <c r="D49" s="53"/>
      <c r="F49" s="25"/>
    </row>
    <row r="50" spans="1:6" ht="18" hidden="1">
      <c r="A50" s="18" t="s">
        <v>15</v>
      </c>
      <c r="B50" s="19">
        <v>3132</v>
      </c>
      <c r="C50" s="20"/>
      <c r="D50" s="20"/>
      <c r="F50" s="25"/>
    </row>
    <row r="51" spans="1:6" ht="18">
      <c r="A51" s="11" t="s">
        <v>12</v>
      </c>
      <c r="B51" s="17"/>
      <c r="C51" s="54">
        <f>C44+C45+C48+C49+C50</f>
        <v>22524.440000000002</v>
      </c>
      <c r="D51" s="54">
        <f>D44+D45+D48+D49+D50</f>
        <v>22524.440000000002</v>
      </c>
      <c r="F51" s="25"/>
    </row>
    <row r="52" spans="1:6" ht="18">
      <c r="A52" s="41"/>
      <c r="B52" s="42"/>
      <c r="C52" s="43"/>
      <c r="D52" s="43"/>
      <c r="F52" s="25"/>
    </row>
    <row r="54" spans="1:6" ht="34.5" customHeight="1">
      <c r="A54" s="67" t="s">
        <v>68</v>
      </c>
      <c r="B54" s="74"/>
      <c r="C54" s="74"/>
      <c r="D54" s="74"/>
    </row>
    <row r="56" spans="1:6" ht="17.399999999999999">
      <c r="A56" s="69" t="s">
        <v>26</v>
      </c>
      <c r="B56" s="70"/>
      <c r="C56" s="71" t="s">
        <v>27</v>
      </c>
      <c r="D56" s="70"/>
    </row>
    <row r="57" spans="1:6" ht="18">
      <c r="A57" s="38" t="s">
        <v>38</v>
      </c>
      <c r="B57" s="33">
        <v>2210</v>
      </c>
      <c r="C57" s="84">
        <f>5192+1100</f>
        <v>6292</v>
      </c>
      <c r="D57" s="84"/>
    </row>
    <row r="58" spans="1:6" ht="18" hidden="1">
      <c r="A58" s="38" t="s">
        <v>32</v>
      </c>
      <c r="B58" s="33">
        <v>2210</v>
      </c>
      <c r="C58" s="85"/>
      <c r="D58" s="86"/>
    </row>
    <row r="59" spans="1:6" ht="18" hidden="1">
      <c r="A59" s="38" t="s">
        <v>35</v>
      </c>
      <c r="B59" s="33">
        <v>2210</v>
      </c>
      <c r="C59" s="85"/>
      <c r="D59" s="86"/>
    </row>
    <row r="60" spans="1:6" ht="18" hidden="1">
      <c r="A60" s="38" t="s">
        <v>40</v>
      </c>
      <c r="B60" s="34">
        <v>3110.221</v>
      </c>
      <c r="C60" s="85"/>
      <c r="D60" s="86"/>
    </row>
    <row r="61" spans="1:6" ht="18">
      <c r="A61" s="38" t="s">
        <v>31</v>
      </c>
      <c r="B61" s="33">
        <v>2210</v>
      </c>
      <c r="C61" s="85">
        <v>11250</v>
      </c>
      <c r="D61" s="86"/>
    </row>
    <row r="62" spans="1:6" ht="18" hidden="1">
      <c r="A62" s="38" t="s">
        <v>33</v>
      </c>
      <c r="B62" s="33">
        <v>2210</v>
      </c>
      <c r="C62" s="85"/>
      <c r="D62" s="86"/>
    </row>
    <row r="63" spans="1:6" ht="18" hidden="1">
      <c r="A63" s="38" t="s">
        <v>39</v>
      </c>
      <c r="B63" s="33">
        <v>2210</v>
      </c>
      <c r="C63" s="85"/>
      <c r="D63" s="86"/>
    </row>
    <row r="64" spans="1:6" ht="18" hidden="1">
      <c r="A64" s="38" t="s">
        <v>34</v>
      </c>
      <c r="B64" s="33">
        <v>3110</v>
      </c>
      <c r="C64" s="85"/>
      <c r="D64" s="86"/>
    </row>
    <row r="65" spans="1:4" ht="18" hidden="1">
      <c r="A65" s="38" t="s">
        <v>36</v>
      </c>
      <c r="B65" s="33">
        <v>2210</v>
      </c>
      <c r="C65" s="85"/>
      <c r="D65" s="86"/>
    </row>
    <row r="66" spans="1:4" ht="18" hidden="1">
      <c r="A66" s="38" t="s">
        <v>37</v>
      </c>
      <c r="B66" s="33">
        <v>2210</v>
      </c>
      <c r="C66" s="85"/>
      <c r="D66" s="86"/>
    </row>
    <row r="67" spans="1:4" ht="18" hidden="1">
      <c r="A67" s="38" t="s">
        <v>49</v>
      </c>
      <c r="B67" s="33">
        <v>2240</v>
      </c>
      <c r="C67" s="85"/>
      <c r="D67" s="86"/>
    </row>
    <row r="68" spans="1:4" ht="18">
      <c r="A68" s="38" t="s">
        <v>41</v>
      </c>
      <c r="B68" s="33">
        <v>2230</v>
      </c>
      <c r="C68" s="85">
        <v>4568.72</v>
      </c>
      <c r="D68" s="86"/>
    </row>
    <row r="69" spans="1:4" ht="18" hidden="1">
      <c r="A69" s="38" t="s">
        <v>42</v>
      </c>
      <c r="B69" s="33">
        <v>2210</v>
      </c>
      <c r="C69" s="85"/>
      <c r="D69" s="86"/>
    </row>
    <row r="70" spans="1:4" ht="18" hidden="1">
      <c r="A70" s="38" t="s">
        <v>48</v>
      </c>
      <c r="B70" s="33">
        <v>2210</v>
      </c>
      <c r="C70" s="85"/>
      <c r="D70" s="86"/>
    </row>
    <row r="71" spans="1:4" ht="18" hidden="1">
      <c r="A71" s="38" t="s">
        <v>46</v>
      </c>
      <c r="B71" s="33">
        <v>2210</v>
      </c>
      <c r="C71" s="85"/>
      <c r="D71" s="86"/>
    </row>
    <row r="72" spans="1:4" ht="18" hidden="1">
      <c r="A72" s="38" t="s">
        <v>45</v>
      </c>
      <c r="B72" s="33">
        <v>2210</v>
      </c>
      <c r="C72" s="85"/>
      <c r="D72" s="86"/>
    </row>
    <row r="73" spans="1:4" ht="18" hidden="1">
      <c r="A73" s="38" t="s">
        <v>47</v>
      </c>
      <c r="B73" s="39">
        <v>2210</v>
      </c>
      <c r="C73" s="85"/>
      <c r="D73" s="86"/>
    </row>
    <row r="74" spans="1:4" ht="18" hidden="1">
      <c r="A74" s="75"/>
      <c r="B74" s="76"/>
      <c r="C74" s="85"/>
      <c r="D74" s="86"/>
    </row>
    <row r="75" spans="1:4" ht="18">
      <c r="A75" s="75"/>
      <c r="B75" s="76"/>
      <c r="C75" s="87">
        <f>SUM(C57:D74)</f>
        <v>22110.720000000001</v>
      </c>
      <c r="D75" s="88"/>
    </row>
  </sheetData>
  <mergeCells count="29">
    <mergeCell ref="A75:B75"/>
    <mergeCell ref="C75:D75"/>
    <mergeCell ref="C70:D70"/>
    <mergeCell ref="C71:D71"/>
    <mergeCell ref="C72:D72"/>
    <mergeCell ref="C73:D73"/>
    <mergeCell ref="A74:B74"/>
    <mergeCell ref="C74:D74"/>
    <mergeCell ref="C67:D67"/>
    <mergeCell ref="C63:D63"/>
    <mergeCell ref="C64:D64"/>
    <mergeCell ref="C68:D68"/>
    <mergeCell ref="C69:D69"/>
    <mergeCell ref="A56:B56"/>
    <mergeCell ref="C56:D56"/>
    <mergeCell ref="C57:D57"/>
    <mergeCell ref="C65:D65"/>
    <mergeCell ref="C66:D66"/>
    <mergeCell ref="C61:D61"/>
    <mergeCell ref="C62:D62"/>
    <mergeCell ref="C58:D58"/>
    <mergeCell ref="C59:D59"/>
    <mergeCell ref="C60:D60"/>
    <mergeCell ref="A2:D2"/>
    <mergeCell ref="A5:D5"/>
    <mergeCell ref="A27:D27"/>
    <mergeCell ref="A41:D41"/>
    <mergeCell ref="A54:D54"/>
    <mergeCell ref="A3:D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5"/>
  <sheetViews>
    <sheetView topLeftCell="A13" workbookViewId="0">
      <selection activeCell="C9" sqref="C9"/>
    </sheetView>
  </sheetViews>
  <sheetFormatPr defaultRowHeight="14.4"/>
  <cols>
    <col min="1" max="1" width="40.88671875" style="3" customWidth="1"/>
    <col min="2" max="2" width="9.88671875" style="1" customWidth="1"/>
    <col min="3" max="3" width="17.44140625" customWidth="1"/>
    <col min="4" max="4" width="15.44140625" customWidth="1"/>
    <col min="5" max="5" width="10.44140625" hidden="1" customWidth="1"/>
    <col min="6" max="6" width="11.88671875" customWidth="1"/>
  </cols>
  <sheetData>
    <row r="2" spans="1:6" ht="56.25" customHeight="1">
      <c r="A2" s="72" t="s">
        <v>69</v>
      </c>
      <c r="B2" s="73"/>
      <c r="C2" s="73"/>
      <c r="D2" s="73"/>
    </row>
    <row r="3" spans="1:6" ht="39" customHeight="1">
      <c r="A3" s="82" t="s">
        <v>58</v>
      </c>
      <c r="B3" s="83"/>
      <c r="C3" s="83"/>
      <c r="D3" s="83"/>
    </row>
    <row r="4" spans="1:6" ht="18">
      <c r="A4" s="6"/>
      <c r="B4" s="7"/>
      <c r="C4" s="8"/>
      <c r="D4" s="8"/>
    </row>
    <row r="5" spans="1:6" ht="41.25" customHeight="1">
      <c r="A5" s="79" t="s">
        <v>23</v>
      </c>
      <c r="B5" s="80"/>
      <c r="C5" s="80"/>
      <c r="D5" s="80"/>
    </row>
    <row r="6" spans="1:6" s="2" customFormat="1" ht="72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60">
        <v>2120190.06</v>
      </c>
      <c r="D7" s="60">
        <v>2120190.06</v>
      </c>
      <c r="E7" s="25">
        <f>C7-D7</f>
        <v>0</v>
      </c>
      <c r="F7" s="25">
        <f>C7-D7</f>
        <v>0</v>
      </c>
    </row>
    <row r="8" spans="1:6" s="2" customFormat="1" ht="18">
      <c r="A8" s="21" t="s">
        <v>43</v>
      </c>
      <c r="B8" s="16">
        <v>2120</v>
      </c>
      <c r="C8" s="60">
        <v>458131.8</v>
      </c>
      <c r="D8" s="60">
        <v>458131.8</v>
      </c>
      <c r="E8" s="25">
        <f t="shared" ref="E8:E25" si="0">C8-D8</f>
        <v>0</v>
      </c>
      <c r="F8" s="25">
        <f t="shared" ref="F8:F25" si="1">C8-D8</f>
        <v>0</v>
      </c>
    </row>
    <row r="9" spans="1:6" ht="35.4">
      <c r="A9" s="11" t="s">
        <v>2</v>
      </c>
      <c r="B9" s="16">
        <v>2210</v>
      </c>
      <c r="C9" s="20">
        <f>31239.36</f>
        <v>31239.360000000001</v>
      </c>
      <c r="D9" s="20">
        <f>31239.36</f>
        <v>31239.360000000001</v>
      </c>
      <c r="E9" s="25">
        <f t="shared" si="0"/>
        <v>0</v>
      </c>
      <c r="F9" s="25">
        <f t="shared" si="1"/>
        <v>0</v>
      </c>
    </row>
    <row r="10" spans="1:6" ht="18">
      <c r="A10" s="11" t="s">
        <v>3</v>
      </c>
      <c r="B10" s="16">
        <v>2230</v>
      </c>
      <c r="C10" s="20"/>
      <c r="D10" s="20"/>
      <c r="E10" s="25">
        <f t="shared" si="0"/>
        <v>0</v>
      </c>
      <c r="F10" s="25">
        <f t="shared" si="1"/>
        <v>0</v>
      </c>
    </row>
    <row r="11" spans="1:6" ht="35.4">
      <c r="A11" s="11" t="s">
        <v>4</v>
      </c>
      <c r="B11" s="16">
        <v>2240</v>
      </c>
      <c r="C11" s="20">
        <v>4894.07</v>
      </c>
      <c r="D11" s="20">
        <v>4894.07</v>
      </c>
      <c r="E11" s="25">
        <f t="shared" si="0"/>
        <v>0</v>
      </c>
      <c r="F11" s="25">
        <f t="shared" si="1"/>
        <v>0</v>
      </c>
    </row>
    <row r="12" spans="1:6" ht="35.4">
      <c r="A12" s="38" t="s">
        <v>72</v>
      </c>
      <c r="B12" s="16">
        <v>2220</v>
      </c>
      <c r="C12" s="20">
        <v>1200</v>
      </c>
      <c r="D12" s="20">
        <v>1200</v>
      </c>
      <c r="E12" s="25">
        <f t="shared" si="0"/>
        <v>0</v>
      </c>
      <c r="F12" s="25">
        <f t="shared" si="1"/>
        <v>0</v>
      </c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5.4">
      <c r="A14" s="11" t="s">
        <v>6</v>
      </c>
      <c r="B14" s="16">
        <v>2272</v>
      </c>
      <c r="C14" s="20"/>
      <c r="D14" s="20"/>
      <c r="E14" s="25">
        <f t="shared" si="0"/>
        <v>0</v>
      </c>
      <c r="F14" s="25">
        <f t="shared" si="1"/>
        <v>0</v>
      </c>
    </row>
    <row r="15" spans="1:6" ht="18">
      <c r="A15" s="11" t="s">
        <v>7</v>
      </c>
      <c r="B15" s="16">
        <v>2273</v>
      </c>
      <c r="C15" s="20">
        <v>28036.54</v>
      </c>
      <c r="D15" s="20">
        <v>28036.54</v>
      </c>
      <c r="E15" s="25">
        <f t="shared" si="0"/>
        <v>0</v>
      </c>
      <c r="F15" s="25">
        <f t="shared" si="1"/>
        <v>0</v>
      </c>
    </row>
    <row r="16" spans="1:6" ht="18">
      <c r="A16" s="11" t="s">
        <v>8</v>
      </c>
      <c r="B16" s="16">
        <v>2274</v>
      </c>
      <c r="C16" s="20"/>
      <c r="D16" s="20"/>
      <c r="E16" s="25">
        <f t="shared" si="0"/>
        <v>0</v>
      </c>
      <c r="F16" s="25">
        <f t="shared" si="1"/>
        <v>0</v>
      </c>
    </row>
    <row r="17" spans="1:9" ht="18">
      <c r="A17" s="11" t="s">
        <v>9</v>
      </c>
      <c r="B17" s="16">
        <v>2275</v>
      </c>
      <c r="C17" s="20">
        <v>216054.1</v>
      </c>
      <c r="D17" s="20">
        <v>216054.1</v>
      </c>
      <c r="E17" s="25">
        <f t="shared" si="0"/>
        <v>0</v>
      </c>
      <c r="F17" s="25">
        <f t="shared" si="1"/>
        <v>0</v>
      </c>
    </row>
    <row r="18" spans="1:9" ht="36.75" customHeight="1">
      <c r="A18" s="11" t="s">
        <v>10</v>
      </c>
      <c r="B18" s="16">
        <v>2282</v>
      </c>
      <c r="C18" s="20">
        <v>1320</v>
      </c>
      <c r="D18" s="20">
        <v>1320</v>
      </c>
      <c r="E18" s="25">
        <f t="shared" si="0"/>
        <v>0</v>
      </c>
      <c r="F18" s="25">
        <f t="shared" si="1"/>
        <v>0</v>
      </c>
    </row>
    <row r="19" spans="1:9" ht="18" customHeight="1">
      <c r="A19" s="11" t="s">
        <v>13</v>
      </c>
      <c r="B19" s="16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20">
        <v>6808.91</v>
      </c>
      <c r="D20" s="20">
        <v>6808.91</v>
      </c>
      <c r="E20" s="25">
        <f t="shared" si="0"/>
        <v>0</v>
      </c>
      <c r="F20" s="25">
        <f t="shared" si="1"/>
        <v>0</v>
      </c>
    </row>
    <row r="21" spans="1:9" ht="38.25" customHeight="1">
      <c r="A21" s="11" t="s">
        <v>11</v>
      </c>
      <c r="B21" s="16">
        <v>3110</v>
      </c>
      <c r="C21" s="20">
        <v>20663.75</v>
      </c>
      <c r="D21" s="20">
        <v>20663.75</v>
      </c>
      <c r="E21" s="25">
        <f t="shared" si="0"/>
        <v>0</v>
      </c>
      <c r="F21" s="25">
        <f t="shared" si="1"/>
        <v>0</v>
      </c>
    </row>
    <row r="22" spans="1:9" ht="35.4">
      <c r="A22" s="11" t="s">
        <v>19</v>
      </c>
      <c r="B22" s="16">
        <v>3122</v>
      </c>
      <c r="C22" s="20"/>
      <c r="D22" s="20"/>
      <c r="E22" s="25">
        <f t="shared" si="0"/>
        <v>0</v>
      </c>
      <c r="F22" s="25">
        <f t="shared" si="1"/>
        <v>0</v>
      </c>
      <c r="I22" t="s">
        <v>18</v>
      </c>
    </row>
    <row r="23" spans="1:9" ht="35.4">
      <c r="A23" s="11" t="s">
        <v>20</v>
      </c>
      <c r="B23" s="16">
        <v>3132</v>
      </c>
      <c r="C23" s="20"/>
      <c r="D23" s="20"/>
      <c r="E23" s="25">
        <f t="shared" si="0"/>
        <v>0</v>
      </c>
      <c r="F23" s="25">
        <f t="shared" si="1"/>
        <v>0</v>
      </c>
    </row>
    <row r="24" spans="1:9" ht="35.4">
      <c r="A24" s="31" t="s">
        <v>44</v>
      </c>
      <c r="B24" s="16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9" ht="18">
      <c r="A25" s="11" t="s">
        <v>12</v>
      </c>
      <c r="B25" s="16"/>
      <c r="C25" s="54">
        <f>SUM(C7:C24)</f>
        <v>2888538.59</v>
      </c>
      <c r="D25" s="54">
        <f>SUM(D7:D24)</f>
        <v>2888538.59</v>
      </c>
      <c r="E25" s="25">
        <f t="shared" si="0"/>
        <v>0</v>
      </c>
      <c r="F25" s="25">
        <f t="shared" si="1"/>
        <v>0</v>
      </c>
    </row>
    <row r="26" spans="1:9" ht="18">
      <c r="A26" s="6"/>
      <c r="B26" s="7"/>
      <c r="C26" s="66"/>
      <c r="D26" s="66"/>
    </row>
    <row r="27" spans="1:9" ht="33.75" customHeight="1">
      <c r="A27" s="72" t="s">
        <v>24</v>
      </c>
      <c r="B27" s="81"/>
      <c r="C27" s="81"/>
      <c r="D27" s="81"/>
    </row>
    <row r="28" spans="1:9" ht="18">
      <c r="A28" s="26"/>
      <c r="B28" s="28"/>
      <c r="C28" s="28"/>
      <c r="D28" s="29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13"/>
      <c r="D30" s="13"/>
      <c r="F30" s="25"/>
    </row>
    <row r="31" spans="1:9" ht="18">
      <c r="A31" s="12" t="s">
        <v>3</v>
      </c>
      <c r="B31" s="17">
        <v>2230</v>
      </c>
      <c r="C31" s="13"/>
      <c r="D31" s="13"/>
      <c r="F31" s="25"/>
    </row>
    <row r="32" spans="1:9" ht="18">
      <c r="A32" s="12" t="s">
        <v>4</v>
      </c>
      <c r="B32" s="17">
        <v>2240</v>
      </c>
      <c r="C32" s="13"/>
      <c r="D32" s="13"/>
      <c r="F32" s="25"/>
    </row>
    <row r="33" spans="1:6" ht="18">
      <c r="A33" s="11" t="s">
        <v>14</v>
      </c>
      <c r="B33" s="17">
        <v>2800</v>
      </c>
      <c r="C33" s="13"/>
      <c r="D33" s="13"/>
      <c r="F33" s="25"/>
    </row>
    <row r="34" spans="1:6" ht="52.8">
      <c r="A34" s="11" t="s">
        <v>11</v>
      </c>
      <c r="B34" s="17">
        <v>3110</v>
      </c>
      <c r="C34" s="13"/>
      <c r="D34" s="13"/>
      <c r="F34" s="25"/>
    </row>
    <row r="35" spans="1:6" ht="18">
      <c r="A35" s="18" t="s">
        <v>15</v>
      </c>
      <c r="B35" s="19">
        <v>3132</v>
      </c>
      <c r="C35" s="20"/>
      <c r="D35" s="20"/>
      <c r="F35" s="25"/>
    </row>
    <row r="36" spans="1:6" ht="18">
      <c r="A36" s="11" t="s">
        <v>12</v>
      </c>
      <c r="B36" s="17"/>
      <c r="C36" s="14">
        <f>SUM(C30:C35)</f>
        <v>0</v>
      </c>
      <c r="D36" s="14">
        <f>SUM(D30:D35)</f>
        <v>0</v>
      </c>
      <c r="F36" s="25"/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4.5" customHeight="1">
      <c r="A39" s="67" t="s">
        <v>25</v>
      </c>
      <c r="B39" s="68"/>
      <c r="C39" s="68"/>
      <c r="D39" s="68"/>
    </row>
    <row r="40" spans="1:6">
      <c r="A40" s="1"/>
      <c r="B40" s="5"/>
      <c r="C40" s="4"/>
      <c r="D40" s="4"/>
    </row>
    <row r="41" spans="1:6" ht="69.599999999999994">
      <c r="A41" s="15" t="s">
        <v>0</v>
      </c>
      <c r="B41" s="15" t="s">
        <v>1</v>
      </c>
      <c r="C41" s="10" t="s">
        <v>22</v>
      </c>
      <c r="D41" s="10" t="s">
        <v>17</v>
      </c>
    </row>
    <row r="42" spans="1:6" ht="35.4">
      <c r="A42" s="11" t="s">
        <v>2</v>
      </c>
      <c r="B42" s="17">
        <v>2210</v>
      </c>
      <c r="C42" s="35">
        <v>4000</v>
      </c>
      <c r="D42" s="35">
        <v>4000</v>
      </c>
      <c r="F42" s="25"/>
    </row>
    <row r="43" spans="1:6" ht="18">
      <c r="A43" s="12" t="s">
        <v>3</v>
      </c>
      <c r="B43" s="17">
        <v>2230</v>
      </c>
      <c r="C43" s="35"/>
      <c r="D43" s="35"/>
      <c r="F43" s="25"/>
    </row>
    <row r="44" spans="1:6" ht="18">
      <c r="A44" s="12" t="s">
        <v>4</v>
      </c>
      <c r="B44" s="17">
        <v>2240</v>
      </c>
      <c r="C44" s="49"/>
      <c r="D44" s="49"/>
      <c r="F44" s="25"/>
    </row>
    <row r="45" spans="1:6" ht="18">
      <c r="A45" s="38" t="s">
        <v>9</v>
      </c>
      <c r="B45" s="33">
        <v>2275</v>
      </c>
      <c r="C45" s="49"/>
      <c r="D45" s="49"/>
      <c r="F45" s="25"/>
    </row>
    <row r="46" spans="1:6" ht="18">
      <c r="A46" s="11" t="s">
        <v>14</v>
      </c>
      <c r="B46" s="17">
        <v>2800</v>
      </c>
      <c r="C46" s="49"/>
      <c r="D46" s="49"/>
      <c r="F46" s="25"/>
    </row>
    <row r="47" spans="1:6" ht="52.8">
      <c r="A47" s="11" t="s">
        <v>11</v>
      </c>
      <c r="B47" s="17">
        <v>3110</v>
      </c>
      <c r="C47" s="35"/>
      <c r="D47" s="35"/>
      <c r="F47" s="25"/>
    </row>
    <row r="48" spans="1:6" ht="18">
      <c r="A48" s="18" t="s">
        <v>15</v>
      </c>
      <c r="B48" s="19">
        <v>3132</v>
      </c>
      <c r="C48" s="13"/>
      <c r="D48" s="20"/>
      <c r="F48" s="25"/>
    </row>
    <row r="49" spans="1:6" ht="18">
      <c r="A49" s="11" t="s">
        <v>12</v>
      </c>
      <c r="B49" s="17"/>
      <c r="C49" s="14">
        <f>SUM(C42:C48)</f>
        <v>4000</v>
      </c>
      <c r="D49" s="14">
        <f>SUM(D42:D48)</f>
        <v>4000</v>
      </c>
      <c r="F49" s="25"/>
    </row>
    <row r="50" spans="1:6" ht="18">
      <c r="A50" s="41"/>
      <c r="B50" s="42"/>
      <c r="C50" s="43"/>
      <c r="D50" s="43"/>
      <c r="F50" s="25"/>
    </row>
    <row r="51" spans="1:6" ht="18">
      <c r="A51" s="41"/>
      <c r="B51" s="42"/>
      <c r="C51" s="43"/>
      <c r="D51" s="43"/>
      <c r="F51" s="25"/>
    </row>
    <row r="54" spans="1:6" ht="36" customHeight="1">
      <c r="A54" s="67" t="s">
        <v>70</v>
      </c>
      <c r="B54" s="68"/>
      <c r="C54" s="68"/>
      <c r="D54" s="68"/>
    </row>
    <row r="56" spans="1:6" ht="17.399999999999999">
      <c r="A56" s="69" t="s">
        <v>26</v>
      </c>
      <c r="B56" s="70"/>
      <c r="C56" s="71" t="s">
        <v>27</v>
      </c>
      <c r="D56" s="70"/>
    </row>
    <row r="57" spans="1:6" ht="18">
      <c r="A57" s="38" t="s">
        <v>38</v>
      </c>
      <c r="B57" s="33">
        <v>2210</v>
      </c>
      <c r="C57" s="98"/>
      <c r="D57" s="98"/>
    </row>
    <row r="58" spans="1:6" ht="18">
      <c r="A58" s="38" t="s">
        <v>32</v>
      </c>
      <c r="B58" s="33">
        <v>2210</v>
      </c>
      <c r="C58" s="77"/>
      <c r="D58" s="78"/>
    </row>
    <row r="59" spans="1:6" ht="18">
      <c r="A59" s="38" t="s">
        <v>35</v>
      </c>
      <c r="B59" s="33">
        <v>2210</v>
      </c>
      <c r="C59" s="77"/>
      <c r="D59" s="78"/>
    </row>
    <row r="60" spans="1:6" ht="18">
      <c r="A60" s="38" t="s">
        <v>40</v>
      </c>
      <c r="B60" s="34">
        <v>3110.221</v>
      </c>
      <c r="C60" s="77"/>
      <c r="D60" s="78"/>
    </row>
    <row r="61" spans="1:6" ht="18">
      <c r="A61" s="38" t="s">
        <v>31</v>
      </c>
      <c r="B61" s="33">
        <v>2210</v>
      </c>
      <c r="C61" s="77"/>
      <c r="D61" s="78"/>
    </row>
    <row r="62" spans="1:6" ht="18">
      <c r="A62" s="38" t="s">
        <v>33</v>
      </c>
      <c r="B62" s="33">
        <v>2210</v>
      </c>
      <c r="C62" s="77"/>
      <c r="D62" s="78"/>
    </row>
    <row r="63" spans="1:6" ht="18">
      <c r="A63" s="38" t="s">
        <v>39</v>
      </c>
      <c r="B63" s="33">
        <v>2210</v>
      </c>
      <c r="C63" s="77"/>
      <c r="D63" s="78"/>
    </row>
    <row r="64" spans="1:6" ht="18">
      <c r="A64" s="38" t="s">
        <v>34</v>
      </c>
      <c r="B64" s="33">
        <v>3110</v>
      </c>
      <c r="C64" s="77"/>
      <c r="D64" s="78"/>
    </row>
    <row r="65" spans="1:4" ht="18">
      <c r="A65" s="38" t="s">
        <v>36</v>
      </c>
      <c r="B65" s="33">
        <v>2210</v>
      </c>
      <c r="C65" s="77"/>
      <c r="D65" s="78"/>
    </row>
    <row r="66" spans="1:4" ht="18">
      <c r="A66" s="38" t="s">
        <v>37</v>
      </c>
      <c r="B66" s="33">
        <v>2210</v>
      </c>
      <c r="C66" s="77"/>
      <c r="D66" s="78"/>
    </row>
    <row r="67" spans="1:4" ht="18">
      <c r="A67" s="38" t="s">
        <v>49</v>
      </c>
      <c r="B67" s="33">
        <v>2240</v>
      </c>
      <c r="C67" s="77"/>
      <c r="D67" s="78"/>
    </row>
    <row r="68" spans="1:4" ht="18">
      <c r="A68" s="38" t="s">
        <v>41</v>
      </c>
      <c r="B68" s="33">
        <v>2230</v>
      </c>
      <c r="C68" s="77"/>
      <c r="D68" s="78"/>
    </row>
    <row r="69" spans="1:4" ht="18">
      <c r="A69" s="38" t="s">
        <v>42</v>
      </c>
      <c r="B69" s="33">
        <v>2210</v>
      </c>
      <c r="C69" s="77"/>
      <c r="D69" s="78"/>
    </row>
    <row r="70" spans="1:4" ht="18">
      <c r="A70" s="38" t="s">
        <v>48</v>
      </c>
      <c r="B70" s="33">
        <v>2210</v>
      </c>
      <c r="C70" s="77"/>
      <c r="D70" s="78"/>
    </row>
    <row r="71" spans="1:4" ht="18">
      <c r="A71" s="38" t="s">
        <v>46</v>
      </c>
      <c r="B71" s="33">
        <v>2210</v>
      </c>
      <c r="C71" s="77"/>
      <c r="D71" s="78"/>
    </row>
    <row r="72" spans="1:4" ht="18">
      <c r="A72" s="38" t="s">
        <v>45</v>
      </c>
      <c r="B72" s="33">
        <v>2210</v>
      </c>
      <c r="C72" s="77"/>
      <c r="D72" s="78"/>
    </row>
    <row r="73" spans="1:4" ht="18">
      <c r="A73" s="38" t="s">
        <v>47</v>
      </c>
      <c r="B73" s="39">
        <v>2210</v>
      </c>
      <c r="C73" s="77"/>
      <c r="D73" s="78"/>
    </row>
    <row r="74" spans="1:4" ht="18">
      <c r="A74" s="75"/>
      <c r="B74" s="76"/>
      <c r="C74" s="77"/>
      <c r="D74" s="78"/>
    </row>
    <row r="75" spans="1:4" ht="18">
      <c r="A75" s="75"/>
      <c r="B75" s="76"/>
      <c r="C75" s="101">
        <f>SUM(C57:D74)</f>
        <v>0</v>
      </c>
      <c r="D75" s="102"/>
    </row>
  </sheetData>
  <mergeCells count="29"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  <mergeCell ref="C63:D63"/>
    <mergeCell ref="C64:D64"/>
    <mergeCell ref="C65:D65"/>
    <mergeCell ref="C66:D66"/>
    <mergeCell ref="C67:D67"/>
    <mergeCell ref="A3:D3"/>
    <mergeCell ref="A2:D2"/>
    <mergeCell ref="A5:D5"/>
    <mergeCell ref="A27:D27"/>
    <mergeCell ref="A39:D39"/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5"/>
  <sheetViews>
    <sheetView topLeftCell="A7" workbookViewId="0">
      <selection activeCell="C14" sqref="C14"/>
    </sheetView>
  </sheetViews>
  <sheetFormatPr defaultRowHeight="14.4"/>
  <cols>
    <col min="1" max="1" width="40.88671875" style="3" customWidth="1"/>
    <col min="2" max="2" width="9.6640625" style="1" customWidth="1"/>
    <col min="3" max="3" width="17.6640625" customWidth="1"/>
    <col min="4" max="4" width="15" customWidth="1"/>
    <col min="5" max="5" width="10.88671875" hidden="1" customWidth="1"/>
    <col min="6" max="6" width="10.6640625" customWidth="1"/>
  </cols>
  <sheetData>
    <row r="2" spans="1:7" ht="57" customHeight="1">
      <c r="A2" s="72" t="s">
        <v>71</v>
      </c>
      <c r="B2" s="73"/>
      <c r="C2" s="73"/>
      <c r="D2" s="73"/>
    </row>
    <row r="3" spans="1:7" ht="40.5" customHeight="1">
      <c r="A3" s="82" t="s">
        <v>65</v>
      </c>
      <c r="B3" s="83"/>
      <c r="C3" s="83"/>
      <c r="D3" s="83"/>
    </row>
    <row r="4" spans="1:7" ht="18">
      <c r="A4" s="6"/>
      <c r="B4" s="7"/>
      <c r="C4" s="8"/>
      <c r="D4" s="8"/>
    </row>
    <row r="5" spans="1:7" ht="45" customHeight="1">
      <c r="A5" s="79" t="s">
        <v>23</v>
      </c>
      <c r="B5" s="80"/>
      <c r="C5" s="80"/>
      <c r="D5" s="80"/>
    </row>
    <row r="6" spans="1:7" s="2" customFormat="1" ht="72.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7" s="2" customFormat="1" ht="18">
      <c r="A7" s="21" t="s">
        <v>21</v>
      </c>
      <c r="B7" s="16">
        <v>2111</v>
      </c>
      <c r="C7" s="60">
        <f>2093295.07+293161.29</f>
        <v>2386456.36</v>
      </c>
      <c r="D7" s="60">
        <f>2093295.07+293161.29</f>
        <v>2386456.36</v>
      </c>
      <c r="E7" s="25">
        <f>C7-D7</f>
        <v>0</v>
      </c>
      <c r="F7" s="25">
        <f>C7-D7</f>
        <v>0</v>
      </c>
    </row>
    <row r="8" spans="1:7" s="2" customFormat="1" ht="18">
      <c r="A8" s="21" t="s">
        <v>43</v>
      </c>
      <c r="B8" s="16">
        <v>2120</v>
      </c>
      <c r="C8" s="60">
        <f>61935.73+465547.78</f>
        <v>527483.51</v>
      </c>
      <c r="D8" s="60">
        <f>61935.73+465547.78</f>
        <v>527483.51</v>
      </c>
      <c r="E8" s="25">
        <f t="shared" ref="E8:E25" si="0">C8-D8</f>
        <v>0</v>
      </c>
      <c r="F8" s="25">
        <f t="shared" ref="F8:F25" si="1">C8-D8</f>
        <v>0</v>
      </c>
    </row>
    <row r="9" spans="1:7" ht="35.4">
      <c r="A9" s="11" t="s">
        <v>2</v>
      </c>
      <c r="B9" s="16">
        <v>2210</v>
      </c>
      <c r="C9" s="20">
        <f>42171.34</f>
        <v>42171.34</v>
      </c>
      <c r="D9" s="20">
        <f>42171.34</f>
        <v>42171.34</v>
      </c>
      <c r="E9" s="25">
        <f t="shared" si="0"/>
        <v>0</v>
      </c>
      <c r="F9" s="25">
        <f t="shared" si="1"/>
        <v>0</v>
      </c>
    </row>
    <row r="10" spans="1:7" ht="18">
      <c r="A10" s="11" t="s">
        <v>3</v>
      </c>
      <c r="B10" s="16">
        <v>2230</v>
      </c>
      <c r="C10" s="20">
        <f>58227.9+10704.65+10148+13274.14</f>
        <v>92354.69</v>
      </c>
      <c r="D10" s="20">
        <f>58227.9+10704.65+10148+13274.14</f>
        <v>92354.69</v>
      </c>
      <c r="E10" s="25">
        <f t="shared" si="0"/>
        <v>0</v>
      </c>
      <c r="F10" s="25">
        <f t="shared" si="1"/>
        <v>0</v>
      </c>
      <c r="G10" s="37"/>
    </row>
    <row r="11" spans="1:7" ht="35.4">
      <c r="A11" s="11" t="s">
        <v>4</v>
      </c>
      <c r="B11" s="16">
        <v>2240</v>
      </c>
      <c r="C11" s="20">
        <f>518+12355.15</f>
        <v>12873.15</v>
      </c>
      <c r="D11" s="20">
        <f>518+12355.15</f>
        <v>12873.15</v>
      </c>
      <c r="E11" s="25">
        <f t="shared" si="0"/>
        <v>0</v>
      </c>
      <c r="F11" s="25">
        <f t="shared" si="1"/>
        <v>0</v>
      </c>
    </row>
    <row r="12" spans="1:7" ht="35.4">
      <c r="A12" s="38" t="s">
        <v>72</v>
      </c>
      <c r="B12" s="16">
        <v>2220</v>
      </c>
      <c r="C12" s="20">
        <v>2400</v>
      </c>
      <c r="D12" s="20">
        <v>2400</v>
      </c>
      <c r="E12" s="25">
        <f t="shared" si="0"/>
        <v>0</v>
      </c>
      <c r="F12" s="25">
        <f t="shared" si="1"/>
        <v>0</v>
      </c>
    </row>
    <row r="13" spans="1:7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7" ht="35.4">
      <c r="A14" s="11" t="s">
        <v>6</v>
      </c>
      <c r="B14" s="16">
        <v>2272</v>
      </c>
      <c r="C14" s="20">
        <f>4428.8-1800</f>
        <v>2628.8</v>
      </c>
      <c r="D14" s="20">
        <f>4428.8-1800</f>
        <v>2628.8</v>
      </c>
      <c r="E14" s="25">
        <f t="shared" si="0"/>
        <v>0</v>
      </c>
      <c r="F14" s="25">
        <f t="shared" si="1"/>
        <v>0</v>
      </c>
    </row>
    <row r="15" spans="1:7" ht="18">
      <c r="A15" s="11" t="s">
        <v>7</v>
      </c>
      <c r="B15" s="16">
        <v>2273</v>
      </c>
      <c r="C15" s="20">
        <f>70388.11+9129.87</f>
        <v>79517.98</v>
      </c>
      <c r="D15" s="20">
        <f>70388.11+9129.87</f>
        <v>79517.98</v>
      </c>
      <c r="E15" s="25">
        <f t="shared" si="0"/>
        <v>0</v>
      </c>
      <c r="F15" s="25">
        <f t="shared" si="1"/>
        <v>0</v>
      </c>
    </row>
    <row r="16" spans="1:7" ht="18">
      <c r="A16" s="11" t="s">
        <v>8</v>
      </c>
      <c r="B16" s="16">
        <v>2274</v>
      </c>
      <c r="C16" s="20"/>
      <c r="D16" s="20"/>
      <c r="E16" s="25">
        <f t="shared" si="0"/>
        <v>0</v>
      </c>
      <c r="F16" s="25">
        <f t="shared" si="1"/>
        <v>0</v>
      </c>
    </row>
    <row r="17" spans="1:9" ht="18">
      <c r="A17" s="11" t="s">
        <v>9</v>
      </c>
      <c r="B17" s="16">
        <v>2275</v>
      </c>
      <c r="C17" s="20">
        <f>212916.65</f>
        <v>212916.65</v>
      </c>
      <c r="D17" s="20">
        <f>212916.65</f>
        <v>212916.65</v>
      </c>
      <c r="E17" s="25">
        <f t="shared" si="0"/>
        <v>0</v>
      </c>
      <c r="F17" s="25">
        <f t="shared" si="1"/>
        <v>0</v>
      </c>
    </row>
    <row r="18" spans="1:9" ht="34.5" customHeight="1">
      <c r="A18" s="11" t="s">
        <v>10</v>
      </c>
      <c r="B18" s="16">
        <v>2282</v>
      </c>
      <c r="C18" s="20">
        <v>1320</v>
      </c>
      <c r="D18" s="20">
        <v>1320</v>
      </c>
      <c r="E18" s="25">
        <f t="shared" si="0"/>
        <v>0</v>
      </c>
      <c r="F18" s="25">
        <f t="shared" si="1"/>
        <v>0</v>
      </c>
    </row>
    <row r="19" spans="1:9" ht="18" customHeight="1">
      <c r="A19" s="11" t="s">
        <v>13</v>
      </c>
      <c r="B19" s="16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20">
        <v>9090.57</v>
      </c>
      <c r="D20" s="20">
        <v>9090.57</v>
      </c>
      <c r="E20" s="25">
        <f t="shared" si="0"/>
        <v>0</v>
      </c>
      <c r="F20" s="25">
        <f t="shared" si="1"/>
        <v>0</v>
      </c>
    </row>
    <row r="21" spans="1:9" ht="38.25" customHeight="1">
      <c r="A21" s="11" t="s">
        <v>11</v>
      </c>
      <c r="B21" s="16">
        <v>3110</v>
      </c>
      <c r="C21" s="20">
        <v>54000</v>
      </c>
      <c r="D21" s="20">
        <v>54000</v>
      </c>
      <c r="E21" s="25">
        <f t="shared" si="0"/>
        <v>0</v>
      </c>
      <c r="F21" s="25">
        <f t="shared" si="1"/>
        <v>0</v>
      </c>
      <c r="H21" s="36"/>
    </row>
    <row r="22" spans="1:9" ht="35.4">
      <c r="A22" s="11" t="s">
        <v>19</v>
      </c>
      <c r="B22" s="16">
        <v>3122</v>
      </c>
      <c r="C22" s="20"/>
      <c r="D22" s="20"/>
      <c r="E22" s="25">
        <f t="shared" si="0"/>
        <v>0</v>
      </c>
      <c r="F22" s="25">
        <f t="shared" si="1"/>
        <v>0</v>
      </c>
      <c r="I22" t="s">
        <v>18</v>
      </c>
    </row>
    <row r="23" spans="1:9" ht="35.4">
      <c r="A23" s="11" t="s">
        <v>20</v>
      </c>
      <c r="B23" s="16">
        <v>3132</v>
      </c>
      <c r="C23" s="20"/>
      <c r="D23" s="20"/>
      <c r="E23" s="25">
        <f t="shared" si="0"/>
        <v>0</v>
      </c>
      <c r="F23" s="25">
        <f t="shared" si="1"/>
        <v>0</v>
      </c>
    </row>
    <row r="24" spans="1:9" ht="35.4">
      <c r="A24" s="31" t="s">
        <v>44</v>
      </c>
      <c r="B24" s="16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9" ht="17.399999999999999">
      <c r="A25" s="11" t="s">
        <v>12</v>
      </c>
      <c r="B25" s="12"/>
      <c r="C25" s="54">
        <f>SUM(C7:C24)</f>
        <v>3423213.0499999993</v>
      </c>
      <c r="D25" s="54">
        <f>SUM(D7:D24)</f>
        <v>3423213.0499999993</v>
      </c>
      <c r="E25" s="25">
        <f t="shared" si="0"/>
        <v>0</v>
      </c>
      <c r="F25" s="25">
        <f t="shared" si="1"/>
        <v>0</v>
      </c>
    </row>
    <row r="26" spans="1:9" ht="18">
      <c r="A26" s="6"/>
      <c r="B26" s="7"/>
      <c r="C26" s="66"/>
      <c r="D26" s="66"/>
    </row>
    <row r="27" spans="1:9" ht="30" customHeight="1">
      <c r="A27" s="72" t="s">
        <v>24</v>
      </c>
      <c r="B27" s="81"/>
      <c r="C27" s="81"/>
      <c r="D27" s="81"/>
    </row>
    <row r="28" spans="1:9">
      <c r="D28" s="29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 hidden="1">
      <c r="A30" s="11" t="s">
        <v>2</v>
      </c>
      <c r="B30" s="17">
        <v>2210</v>
      </c>
      <c r="C30" s="13">
        <v>0</v>
      </c>
      <c r="D30" s="13"/>
      <c r="F30" s="25"/>
    </row>
    <row r="31" spans="1:9" ht="18">
      <c r="A31" s="12" t="s">
        <v>3</v>
      </c>
      <c r="B31" s="17">
        <v>2230</v>
      </c>
      <c r="C31" s="20">
        <v>22864.720000000001</v>
      </c>
      <c r="D31" s="53">
        <f>3762+19102.72</f>
        <v>22864.720000000001</v>
      </c>
      <c r="F31" s="25"/>
    </row>
    <row r="32" spans="1:9" ht="18" hidden="1">
      <c r="A32" s="12" t="s">
        <v>4</v>
      </c>
      <c r="B32" s="17">
        <v>2240</v>
      </c>
      <c r="C32" s="20"/>
      <c r="D32" s="20"/>
      <c r="F32" s="25"/>
    </row>
    <row r="33" spans="1:6" ht="18" hidden="1">
      <c r="A33" s="11" t="s">
        <v>14</v>
      </c>
      <c r="B33" s="17">
        <v>2800</v>
      </c>
      <c r="C33" s="20"/>
      <c r="D33" s="20"/>
      <c r="F33" s="25"/>
    </row>
    <row r="34" spans="1:6" ht="52.8" hidden="1">
      <c r="A34" s="11" t="s">
        <v>11</v>
      </c>
      <c r="B34" s="17">
        <v>3110</v>
      </c>
      <c r="C34" s="20"/>
      <c r="D34" s="20"/>
      <c r="F34" s="25"/>
    </row>
    <row r="35" spans="1:6" ht="18" hidden="1">
      <c r="A35" s="18" t="s">
        <v>15</v>
      </c>
      <c r="B35" s="19">
        <v>3132</v>
      </c>
      <c r="C35" s="20"/>
      <c r="D35" s="20"/>
      <c r="F35" s="25"/>
    </row>
    <row r="36" spans="1:6" ht="18">
      <c r="A36" s="11" t="s">
        <v>12</v>
      </c>
      <c r="B36" s="17"/>
      <c r="C36" s="54">
        <f>SUM(C30:C35)</f>
        <v>22864.720000000001</v>
      </c>
      <c r="D36" s="54">
        <f>SUM(D30:D35)</f>
        <v>22864.720000000001</v>
      </c>
      <c r="F36" s="25"/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6.75" customHeight="1">
      <c r="A39" s="67" t="s">
        <v>25</v>
      </c>
      <c r="B39" s="68"/>
      <c r="C39" s="68"/>
      <c r="D39" s="68"/>
    </row>
    <row r="40" spans="1:6">
      <c r="A40" s="1"/>
      <c r="B40" s="5"/>
      <c r="C40" s="4"/>
      <c r="D40" s="4"/>
    </row>
    <row r="41" spans="1:6" ht="69.599999999999994">
      <c r="A41" s="15" t="s">
        <v>0</v>
      </c>
      <c r="B41" s="15" t="s">
        <v>1</v>
      </c>
      <c r="C41" s="10" t="s">
        <v>22</v>
      </c>
      <c r="D41" s="10" t="s">
        <v>17</v>
      </c>
    </row>
    <row r="42" spans="1:6" ht="35.4" hidden="1">
      <c r="A42" s="11" t="s">
        <v>2</v>
      </c>
      <c r="B42" s="17">
        <v>2210</v>
      </c>
      <c r="C42" s="35"/>
      <c r="D42" s="35"/>
      <c r="F42" s="25"/>
    </row>
    <row r="43" spans="1:6" ht="18">
      <c r="A43" s="12" t="s">
        <v>3</v>
      </c>
      <c r="B43" s="17">
        <v>2230</v>
      </c>
      <c r="C43" s="53">
        <v>8281.06</v>
      </c>
      <c r="D43" s="53">
        <f>3849.66+4431.4</f>
        <v>8281.06</v>
      </c>
      <c r="F43" s="25"/>
    </row>
    <row r="44" spans="1:6" ht="18" hidden="1">
      <c r="A44" s="12" t="s">
        <v>4</v>
      </c>
      <c r="B44" s="17">
        <v>2240</v>
      </c>
      <c r="C44" s="53"/>
      <c r="D44" s="53"/>
      <c r="F44" s="25"/>
    </row>
    <row r="45" spans="1:6" ht="18" hidden="1">
      <c r="A45" s="38" t="s">
        <v>9</v>
      </c>
      <c r="B45" s="33">
        <v>2275</v>
      </c>
      <c r="C45" s="53"/>
      <c r="D45" s="53"/>
      <c r="F45" s="25"/>
    </row>
    <row r="46" spans="1:6" ht="18" hidden="1">
      <c r="A46" s="11" t="s">
        <v>14</v>
      </c>
      <c r="B46" s="17">
        <v>2800</v>
      </c>
      <c r="C46" s="53"/>
      <c r="D46" s="53"/>
      <c r="F46" s="25"/>
    </row>
    <row r="47" spans="1:6" ht="52.8" hidden="1">
      <c r="A47" s="11" t="s">
        <v>11</v>
      </c>
      <c r="B47" s="17">
        <v>3110</v>
      </c>
      <c r="C47" s="53"/>
      <c r="D47" s="53"/>
      <c r="F47" s="25"/>
    </row>
    <row r="48" spans="1:6" ht="18" hidden="1">
      <c r="A48" s="18" t="s">
        <v>15</v>
      </c>
      <c r="B48" s="19">
        <v>3132</v>
      </c>
      <c r="C48" s="20"/>
      <c r="D48" s="20"/>
      <c r="F48" s="25"/>
    </row>
    <row r="49" spans="1:6" ht="18">
      <c r="A49" s="11" t="s">
        <v>12</v>
      </c>
      <c r="B49" s="17"/>
      <c r="C49" s="54">
        <f>SUM(C42:C48)</f>
        <v>8281.06</v>
      </c>
      <c r="D49" s="54">
        <f>SUM(D42:D48)</f>
        <v>8281.06</v>
      </c>
      <c r="F49" s="25"/>
    </row>
    <row r="50" spans="1:6" ht="18">
      <c r="A50" s="41"/>
      <c r="B50" s="42"/>
      <c r="C50" s="43"/>
      <c r="D50" s="43"/>
      <c r="F50" s="25"/>
    </row>
    <row r="51" spans="1:6" ht="18">
      <c r="A51" s="41"/>
      <c r="B51" s="42"/>
      <c r="C51" s="43"/>
      <c r="D51" s="43"/>
      <c r="F51" s="25"/>
    </row>
    <row r="54" spans="1:6" ht="34.5" customHeight="1">
      <c r="A54" s="67" t="s">
        <v>68</v>
      </c>
      <c r="B54" s="74"/>
      <c r="C54" s="74"/>
      <c r="D54" s="74"/>
    </row>
    <row r="56" spans="1:6" ht="17.399999999999999">
      <c r="A56" s="69" t="s">
        <v>26</v>
      </c>
      <c r="B56" s="70"/>
      <c r="C56" s="71" t="s">
        <v>27</v>
      </c>
      <c r="D56" s="70"/>
    </row>
    <row r="57" spans="1:6" ht="18">
      <c r="A57" s="38" t="s">
        <v>38</v>
      </c>
      <c r="B57" s="33">
        <v>2210</v>
      </c>
      <c r="C57" s="91"/>
      <c r="D57" s="91"/>
    </row>
    <row r="58" spans="1:6" ht="18">
      <c r="A58" s="38" t="s">
        <v>32</v>
      </c>
      <c r="B58" s="33">
        <v>2210</v>
      </c>
      <c r="C58" s="89"/>
      <c r="D58" s="90"/>
    </row>
    <row r="59" spans="1:6" ht="18">
      <c r="A59" s="38" t="s">
        <v>35</v>
      </c>
      <c r="B59" s="33">
        <v>2210</v>
      </c>
      <c r="C59" s="77"/>
      <c r="D59" s="78"/>
    </row>
    <row r="60" spans="1:6" ht="18">
      <c r="A60" s="38" t="s">
        <v>40</v>
      </c>
      <c r="B60" s="34">
        <v>3110.221</v>
      </c>
      <c r="C60" s="77"/>
      <c r="D60" s="78"/>
    </row>
    <row r="61" spans="1:6" ht="18">
      <c r="A61" s="38" t="s">
        <v>31</v>
      </c>
      <c r="B61" s="33">
        <v>2210</v>
      </c>
      <c r="C61" s="77"/>
      <c r="D61" s="78"/>
    </row>
    <row r="62" spans="1:6" ht="18">
      <c r="A62" s="38" t="s">
        <v>33</v>
      </c>
      <c r="B62" s="33">
        <v>2210</v>
      </c>
      <c r="C62" s="77"/>
      <c r="D62" s="78"/>
    </row>
    <row r="63" spans="1:6" ht="18">
      <c r="A63" s="38" t="s">
        <v>39</v>
      </c>
      <c r="B63" s="33">
        <v>2210</v>
      </c>
      <c r="C63" s="77"/>
      <c r="D63" s="78"/>
    </row>
    <row r="64" spans="1:6" ht="18">
      <c r="A64" s="38" t="s">
        <v>34</v>
      </c>
      <c r="B64" s="33">
        <v>3110</v>
      </c>
      <c r="C64" s="77"/>
      <c r="D64" s="78"/>
    </row>
    <row r="65" spans="1:4" ht="18">
      <c r="A65" s="38" t="s">
        <v>36</v>
      </c>
      <c r="B65" s="33">
        <v>2210</v>
      </c>
      <c r="C65" s="77"/>
      <c r="D65" s="78"/>
    </row>
    <row r="66" spans="1:4" ht="18">
      <c r="A66" s="38" t="s">
        <v>37</v>
      </c>
      <c r="B66" s="33">
        <v>2210</v>
      </c>
      <c r="C66" s="77"/>
      <c r="D66" s="78"/>
    </row>
    <row r="67" spans="1:4" ht="18">
      <c r="A67" s="38" t="s">
        <v>49</v>
      </c>
      <c r="B67" s="33">
        <v>2240</v>
      </c>
      <c r="C67" s="77"/>
      <c r="D67" s="78"/>
    </row>
    <row r="68" spans="1:4" ht="18">
      <c r="A68" s="38" t="s">
        <v>41</v>
      </c>
      <c r="B68" s="33">
        <v>2230</v>
      </c>
      <c r="C68" s="85">
        <v>8281.06</v>
      </c>
      <c r="D68" s="86"/>
    </row>
    <row r="69" spans="1:4" ht="18">
      <c r="A69" s="38" t="s">
        <v>42</v>
      </c>
      <c r="B69" s="33">
        <v>2210</v>
      </c>
      <c r="C69" s="94"/>
      <c r="D69" s="95"/>
    </row>
    <row r="70" spans="1:4" ht="18">
      <c r="A70" s="38" t="s">
        <v>48</v>
      </c>
      <c r="B70" s="33">
        <v>2210</v>
      </c>
      <c r="C70" s="85"/>
      <c r="D70" s="86"/>
    </row>
    <row r="71" spans="1:4" ht="18">
      <c r="A71" s="38" t="s">
        <v>46</v>
      </c>
      <c r="B71" s="33">
        <v>2210</v>
      </c>
      <c r="C71" s="85"/>
      <c r="D71" s="86"/>
    </row>
    <row r="72" spans="1:4" ht="18">
      <c r="A72" s="38" t="s">
        <v>45</v>
      </c>
      <c r="B72" s="33">
        <v>2210</v>
      </c>
      <c r="C72" s="85"/>
      <c r="D72" s="86"/>
    </row>
    <row r="73" spans="1:4" ht="18">
      <c r="A73" s="38" t="s">
        <v>47</v>
      </c>
      <c r="B73" s="39">
        <v>2210</v>
      </c>
      <c r="C73" s="85"/>
      <c r="D73" s="86"/>
    </row>
    <row r="74" spans="1:4" ht="18">
      <c r="A74" s="75"/>
      <c r="B74" s="76"/>
      <c r="C74" s="85"/>
      <c r="D74" s="86"/>
    </row>
    <row r="75" spans="1:4" ht="18">
      <c r="A75" s="75"/>
      <c r="B75" s="76"/>
      <c r="C75" s="87">
        <f>SUM(C57:D74)</f>
        <v>8281.06</v>
      </c>
      <c r="D75" s="88"/>
    </row>
  </sheetData>
  <mergeCells count="29">
    <mergeCell ref="A75:B75"/>
    <mergeCell ref="C75:D75"/>
    <mergeCell ref="C71:D71"/>
    <mergeCell ref="C72:D72"/>
    <mergeCell ref="C73:D73"/>
    <mergeCell ref="A74:B74"/>
    <mergeCell ref="C74:D74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A2:D2"/>
    <mergeCell ref="A5:D5"/>
    <mergeCell ref="A27:D27"/>
    <mergeCell ref="A39:D39"/>
    <mergeCell ref="A56:B56"/>
    <mergeCell ref="C56:D56"/>
    <mergeCell ref="A54:D54"/>
    <mergeCell ref="C58:D58"/>
    <mergeCell ref="C59:D59"/>
    <mergeCell ref="C60:D60"/>
    <mergeCell ref="A3:D3"/>
    <mergeCell ref="C57:D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6"/>
  <sheetViews>
    <sheetView topLeftCell="A10" zoomScale="90" zoomScaleNormal="90" workbookViewId="0">
      <selection activeCell="C9" sqref="C9"/>
    </sheetView>
  </sheetViews>
  <sheetFormatPr defaultRowHeight="14.4"/>
  <cols>
    <col min="1" max="1" width="40.88671875" style="3" customWidth="1"/>
    <col min="2" max="2" width="9.6640625" style="1" customWidth="1"/>
    <col min="3" max="3" width="17.109375" customWidth="1"/>
    <col min="4" max="4" width="16.44140625" customWidth="1"/>
    <col min="5" max="5" width="9.44140625" hidden="1" customWidth="1"/>
    <col min="6" max="6" width="11" bestFit="1" customWidth="1"/>
  </cols>
  <sheetData>
    <row r="2" spans="1:6" ht="57.75" customHeight="1">
      <c r="A2" s="72" t="s">
        <v>69</v>
      </c>
      <c r="B2" s="73"/>
      <c r="C2" s="73"/>
      <c r="D2" s="73"/>
    </row>
    <row r="3" spans="1:6" ht="38.25" customHeight="1">
      <c r="A3" s="82" t="s">
        <v>50</v>
      </c>
      <c r="B3" s="83"/>
      <c r="C3" s="83"/>
      <c r="D3" s="83"/>
    </row>
    <row r="4" spans="1:6" ht="18">
      <c r="A4" s="6"/>
      <c r="B4" s="7"/>
      <c r="C4" s="8"/>
      <c r="D4" s="8"/>
    </row>
    <row r="5" spans="1:6" ht="44.25" customHeight="1">
      <c r="A5" s="79" t="s">
        <v>23</v>
      </c>
      <c r="B5" s="80"/>
      <c r="C5" s="80"/>
      <c r="D5" s="80"/>
    </row>
    <row r="6" spans="1:6" s="2" customFormat="1" ht="73.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60">
        <v>2272801.7999999998</v>
      </c>
      <c r="D7" s="60">
        <v>2272801.7999999998</v>
      </c>
      <c r="E7" s="25">
        <f>C7-D7</f>
        <v>0</v>
      </c>
      <c r="F7" s="25">
        <f>C7-D7</f>
        <v>0</v>
      </c>
    </row>
    <row r="8" spans="1:6" s="2" customFormat="1" ht="18">
      <c r="A8" s="21" t="s">
        <v>43</v>
      </c>
      <c r="B8" s="16">
        <v>2120</v>
      </c>
      <c r="C8" s="60">
        <v>509864.81</v>
      </c>
      <c r="D8" s="60">
        <v>509864.81</v>
      </c>
      <c r="E8" s="25">
        <f t="shared" ref="E8:E25" si="0">C8-D8</f>
        <v>0</v>
      </c>
      <c r="F8" s="25">
        <f t="shared" ref="F8:F25" si="1">C8-D8</f>
        <v>0</v>
      </c>
    </row>
    <row r="9" spans="1:6" ht="35.4">
      <c r="A9" s="11" t="s">
        <v>2</v>
      </c>
      <c r="B9" s="16">
        <v>2210</v>
      </c>
      <c r="C9" s="20">
        <f>44174.32</f>
        <v>44174.32</v>
      </c>
      <c r="D9" s="20">
        <f>44174.32</f>
        <v>44174.32</v>
      </c>
      <c r="E9" s="25">
        <f t="shared" si="0"/>
        <v>0</v>
      </c>
      <c r="F9" s="25">
        <f t="shared" si="1"/>
        <v>0</v>
      </c>
    </row>
    <row r="10" spans="1:6" ht="18">
      <c r="A10" s="11" t="s">
        <v>3</v>
      </c>
      <c r="B10" s="16">
        <v>2230</v>
      </c>
      <c r="C10" s="20">
        <v>44455.6</v>
      </c>
      <c r="D10" s="20">
        <v>44455.6</v>
      </c>
      <c r="E10" s="25">
        <f t="shared" si="0"/>
        <v>0</v>
      </c>
      <c r="F10" s="25">
        <f t="shared" si="1"/>
        <v>0</v>
      </c>
    </row>
    <row r="11" spans="1:6" ht="35.4">
      <c r="A11" s="11" t="s">
        <v>4</v>
      </c>
      <c r="B11" s="16">
        <v>2240</v>
      </c>
      <c r="C11" s="20">
        <v>33022.58</v>
      </c>
      <c r="D11" s="20">
        <v>33022.58</v>
      </c>
      <c r="E11" s="25">
        <f t="shared" si="0"/>
        <v>0</v>
      </c>
      <c r="F11" s="25">
        <f t="shared" si="1"/>
        <v>0</v>
      </c>
    </row>
    <row r="12" spans="1:6" ht="35.4">
      <c r="A12" s="38" t="s">
        <v>72</v>
      </c>
      <c r="B12" s="16">
        <v>2220</v>
      </c>
      <c r="C12" s="20">
        <v>2422.06</v>
      </c>
      <c r="D12" s="20">
        <v>2422.06</v>
      </c>
      <c r="E12" s="25">
        <f t="shared" si="0"/>
        <v>0</v>
      </c>
      <c r="F12" s="25">
        <f t="shared" si="1"/>
        <v>0</v>
      </c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5.4">
      <c r="A14" s="11" t="s">
        <v>6</v>
      </c>
      <c r="B14" s="16">
        <v>2272</v>
      </c>
      <c r="C14" s="20"/>
      <c r="D14" s="20"/>
      <c r="E14" s="25">
        <f t="shared" si="0"/>
        <v>0</v>
      </c>
      <c r="F14" s="25">
        <f t="shared" si="1"/>
        <v>0</v>
      </c>
    </row>
    <row r="15" spans="1:6" ht="18">
      <c r="A15" s="11" t="s">
        <v>7</v>
      </c>
      <c r="B15" s="16">
        <v>2273</v>
      </c>
      <c r="C15" s="20">
        <v>40987.67</v>
      </c>
      <c r="D15" s="20">
        <v>40987.67</v>
      </c>
      <c r="E15" s="25">
        <f t="shared" si="0"/>
        <v>0</v>
      </c>
      <c r="F15" s="25">
        <f t="shared" si="1"/>
        <v>0</v>
      </c>
    </row>
    <row r="16" spans="1:6" ht="18">
      <c r="A16" s="11" t="s">
        <v>8</v>
      </c>
      <c r="B16" s="16">
        <v>2274</v>
      </c>
      <c r="C16" s="20"/>
      <c r="D16" s="20"/>
      <c r="E16" s="25">
        <f t="shared" si="0"/>
        <v>0</v>
      </c>
      <c r="F16" s="25">
        <f t="shared" si="1"/>
        <v>0</v>
      </c>
    </row>
    <row r="17" spans="1:9" ht="18">
      <c r="A17" s="11" t="s">
        <v>9</v>
      </c>
      <c r="B17" s="16">
        <v>2275</v>
      </c>
      <c r="C17" s="20">
        <v>291004.21999999997</v>
      </c>
      <c r="D17" s="20">
        <v>291004.21999999997</v>
      </c>
      <c r="E17" s="25">
        <f t="shared" si="0"/>
        <v>0</v>
      </c>
      <c r="F17" s="25">
        <f t="shared" si="1"/>
        <v>0</v>
      </c>
    </row>
    <row r="18" spans="1:9" ht="33" customHeight="1">
      <c r="A18" s="11" t="s">
        <v>10</v>
      </c>
      <c r="B18" s="16">
        <v>2282</v>
      </c>
      <c r="C18" s="20">
        <v>2100</v>
      </c>
      <c r="D18" s="20">
        <v>2100</v>
      </c>
      <c r="E18" s="25">
        <f t="shared" si="0"/>
        <v>0</v>
      </c>
      <c r="F18" s="25">
        <f t="shared" si="1"/>
        <v>0</v>
      </c>
    </row>
    <row r="19" spans="1:9" ht="18" customHeight="1">
      <c r="A19" s="11" t="s">
        <v>13</v>
      </c>
      <c r="B19" s="16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20">
        <v>12535.32</v>
      </c>
      <c r="D20" s="20">
        <v>12535.32</v>
      </c>
      <c r="E20" s="25">
        <f t="shared" si="0"/>
        <v>0</v>
      </c>
      <c r="F20" s="25">
        <f t="shared" si="1"/>
        <v>0</v>
      </c>
    </row>
    <row r="21" spans="1:9" ht="36" customHeight="1">
      <c r="A21" s="11" t="s">
        <v>11</v>
      </c>
      <c r="B21" s="16">
        <v>3110</v>
      </c>
      <c r="C21" s="20">
        <v>54000</v>
      </c>
      <c r="D21" s="20">
        <v>54000</v>
      </c>
      <c r="E21" s="25">
        <f t="shared" si="0"/>
        <v>0</v>
      </c>
      <c r="F21" s="25">
        <f t="shared" si="1"/>
        <v>0</v>
      </c>
      <c r="H21" s="36"/>
    </row>
    <row r="22" spans="1:9" ht="35.4">
      <c r="A22" s="11" t="s">
        <v>19</v>
      </c>
      <c r="B22" s="16">
        <v>3122</v>
      </c>
      <c r="C22" s="20"/>
      <c r="D22" s="20"/>
      <c r="E22" s="25">
        <f t="shared" si="0"/>
        <v>0</v>
      </c>
      <c r="F22" s="25">
        <f t="shared" si="1"/>
        <v>0</v>
      </c>
      <c r="I22" t="s">
        <v>18</v>
      </c>
    </row>
    <row r="23" spans="1:9" ht="35.4">
      <c r="A23" s="11" t="s">
        <v>20</v>
      </c>
      <c r="B23" s="16">
        <v>3132</v>
      </c>
      <c r="C23" s="20"/>
      <c r="D23" s="20"/>
      <c r="E23" s="25">
        <f t="shared" si="0"/>
        <v>0</v>
      </c>
      <c r="F23" s="25">
        <f t="shared" si="1"/>
        <v>0</v>
      </c>
    </row>
    <row r="24" spans="1:9" ht="35.4">
      <c r="A24" s="31" t="s">
        <v>44</v>
      </c>
      <c r="B24" s="16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9" ht="18">
      <c r="A25" s="11" t="s">
        <v>12</v>
      </c>
      <c r="B25" s="16"/>
      <c r="C25" s="54">
        <f>SUM(C7:C24)</f>
        <v>3307368.3799999994</v>
      </c>
      <c r="D25" s="54">
        <f>SUM(D7:D24)</f>
        <v>3307368.3799999994</v>
      </c>
      <c r="E25" s="25">
        <f t="shared" si="0"/>
        <v>0</v>
      </c>
      <c r="F25" s="25">
        <f t="shared" si="1"/>
        <v>0</v>
      </c>
    </row>
    <row r="26" spans="1:9" ht="18">
      <c r="A26" s="6"/>
      <c r="B26" s="7"/>
      <c r="C26" s="8"/>
      <c r="D26" s="8"/>
    </row>
    <row r="27" spans="1:9" ht="18">
      <c r="A27" s="6"/>
      <c r="B27" s="7"/>
      <c r="C27" s="8"/>
      <c r="D27" s="8"/>
    </row>
    <row r="28" spans="1:9" ht="32.25" customHeight="1">
      <c r="A28" s="72" t="s">
        <v>24</v>
      </c>
      <c r="B28" s="81"/>
      <c r="C28" s="81"/>
      <c r="D28" s="81"/>
    </row>
    <row r="29" spans="1:9" ht="18">
      <c r="A29" s="26"/>
      <c r="B29" s="28"/>
      <c r="C29" s="28"/>
      <c r="D29" s="29"/>
    </row>
    <row r="30" spans="1:9" ht="69.599999999999994">
      <c r="A30" s="15" t="s">
        <v>0</v>
      </c>
      <c r="B30" s="15" t="s">
        <v>1</v>
      </c>
      <c r="C30" s="10"/>
      <c r="D30" s="10" t="s">
        <v>17</v>
      </c>
    </row>
    <row r="31" spans="1:9" ht="35.4">
      <c r="A31" s="11" t="s">
        <v>2</v>
      </c>
      <c r="B31" s="17">
        <v>2210</v>
      </c>
      <c r="C31" s="53">
        <v>4421</v>
      </c>
      <c r="D31" s="20">
        <v>4421</v>
      </c>
      <c r="F31" s="25"/>
    </row>
    <row r="32" spans="1:9" ht="18">
      <c r="A32" s="12" t="s">
        <v>3</v>
      </c>
      <c r="B32" s="17">
        <v>2230</v>
      </c>
      <c r="C32" s="20">
        <v>1919</v>
      </c>
      <c r="D32" s="20">
        <v>1919</v>
      </c>
      <c r="F32" s="25"/>
    </row>
    <row r="33" spans="1:6" ht="18" hidden="1">
      <c r="A33" s="12" t="s">
        <v>4</v>
      </c>
      <c r="B33" s="17">
        <v>2240</v>
      </c>
      <c r="C33" s="20"/>
      <c r="D33" s="20"/>
      <c r="F33" s="25"/>
    </row>
    <row r="34" spans="1:6" ht="18" hidden="1">
      <c r="A34" s="38" t="s">
        <v>9</v>
      </c>
      <c r="B34" s="33">
        <v>2275</v>
      </c>
      <c r="C34" s="20"/>
      <c r="D34" s="20"/>
      <c r="F34" s="25"/>
    </row>
    <row r="35" spans="1:6" ht="18" hidden="1">
      <c r="A35" s="11" t="s">
        <v>14</v>
      </c>
      <c r="B35" s="17">
        <v>2800</v>
      </c>
      <c r="C35" s="53"/>
      <c r="D35" s="20"/>
      <c r="F35" s="25"/>
    </row>
    <row r="36" spans="1:6" ht="52.8" hidden="1">
      <c r="A36" s="11" t="s">
        <v>11</v>
      </c>
      <c r="B36" s="17">
        <v>3110</v>
      </c>
      <c r="C36" s="20"/>
      <c r="D36" s="20"/>
      <c r="F36" s="25"/>
    </row>
    <row r="37" spans="1:6" ht="18" hidden="1">
      <c r="A37" s="18" t="s">
        <v>15</v>
      </c>
      <c r="B37" s="19">
        <v>3132</v>
      </c>
      <c r="C37" s="20"/>
      <c r="D37" s="20"/>
      <c r="F37" s="25"/>
    </row>
    <row r="38" spans="1:6" ht="18">
      <c r="A38" s="11" t="s">
        <v>12</v>
      </c>
      <c r="B38" s="17"/>
      <c r="C38" s="54">
        <f>SUM(C31:C37)</f>
        <v>6340</v>
      </c>
      <c r="D38" s="54">
        <f>SUM(D31:D37)</f>
        <v>6340</v>
      </c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67" t="s">
        <v>25</v>
      </c>
      <c r="B41" s="68"/>
      <c r="C41" s="68"/>
      <c r="D41" s="68"/>
    </row>
    <row r="42" spans="1:6">
      <c r="A42" s="1"/>
      <c r="B42" s="5"/>
      <c r="C42" s="4"/>
      <c r="D42" s="4"/>
    </row>
    <row r="43" spans="1:6" ht="69.599999999999994">
      <c r="A43" s="15" t="s">
        <v>0</v>
      </c>
      <c r="B43" s="15" t="s">
        <v>1</v>
      </c>
      <c r="C43" s="10" t="s">
        <v>22</v>
      </c>
      <c r="D43" s="10" t="s">
        <v>17</v>
      </c>
    </row>
    <row r="44" spans="1:6" ht="35.4" hidden="1">
      <c r="A44" s="11" t="s">
        <v>2</v>
      </c>
      <c r="B44" s="17">
        <v>2210</v>
      </c>
      <c r="C44" s="13"/>
      <c r="D44" s="13"/>
      <c r="F44" s="25"/>
    </row>
    <row r="45" spans="1:6" ht="18">
      <c r="A45" s="12" t="s">
        <v>3</v>
      </c>
      <c r="B45" s="17">
        <v>2230</v>
      </c>
      <c r="C45" s="20">
        <v>5898.12</v>
      </c>
      <c r="D45" s="20">
        <v>5898.12</v>
      </c>
      <c r="F45" s="25"/>
    </row>
    <row r="46" spans="1:6" ht="18" hidden="1">
      <c r="A46" s="12" t="s">
        <v>4</v>
      </c>
      <c r="B46" s="17">
        <v>2240</v>
      </c>
      <c r="C46" s="20"/>
      <c r="D46" s="20"/>
      <c r="F46" s="25"/>
    </row>
    <row r="47" spans="1:6" ht="18" hidden="1">
      <c r="A47" s="38" t="s">
        <v>9</v>
      </c>
      <c r="B47" s="33">
        <v>2275</v>
      </c>
      <c r="C47" s="20"/>
      <c r="D47" s="20"/>
      <c r="F47" s="25"/>
    </row>
    <row r="48" spans="1:6" ht="18" hidden="1">
      <c r="A48" s="11" t="s">
        <v>14</v>
      </c>
      <c r="B48" s="17">
        <v>2800</v>
      </c>
      <c r="C48" s="20"/>
      <c r="D48" s="20"/>
      <c r="F48" s="25"/>
    </row>
    <row r="49" spans="1:6" ht="52.8" hidden="1">
      <c r="A49" s="11" t="s">
        <v>11</v>
      </c>
      <c r="B49" s="17">
        <v>3110</v>
      </c>
      <c r="C49" s="20"/>
      <c r="D49" s="20"/>
      <c r="F49" s="25"/>
    </row>
    <row r="50" spans="1:6" ht="18" hidden="1">
      <c r="A50" s="18" t="s">
        <v>15</v>
      </c>
      <c r="B50" s="19">
        <v>3132</v>
      </c>
      <c r="C50" s="20"/>
      <c r="D50" s="20"/>
      <c r="F50" s="25"/>
    </row>
    <row r="51" spans="1:6" ht="18">
      <c r="A51" s="11" t="s">
        <v>12</v>
      </c>
      <c r="B51" s="17"/>
      <c r="C51" s="54">
        <f>C44+C45+C48+C49+C50</f>
        <v>5898.12</v>
      </c>
      <c r="D51" s="54">
        <f>D44+D45+D48+D49+D50</f>
        <v>5898.12</v>
      </c>
      <c r="F51" s="25"/>
    </row>
    <row r="54" spans="1:6" ht="57.75" customHeight="1">
      <c r="A54" s="67" t="s">
        <v>70</v>
      </c>
      <c r="B54" s="74"/>
      <c r="C54" s="74"/>
      <c r="D54" s="74"/>
    </row>
    <row r="55" spans="1:6" ht="18" customHeight="1">
      <c r="A55" s="67"/>
      <c r="B55" s="68"/>
      <c r="C55" s="68"/>
      <c r="D55" s="68"/>
    </row>
    <row r="57" spans="1:6" ht="17.399999999999999">
      <c r="A57" s="69" t="s">
        <v>26</v>
      </c>
      <c r="B57" s="70"/>
      <c r="C57" s="71" t="s">
        <v>27</v>
      </c>
      <c r="D57" s="70"/>
    </row>
    <row r="58" spans="1:6" ht="18" hidden="1">
      <c r="A58" s="38" t="s">
        <v>38</v>
      </c>
      <c r="B58" s="33">
        <v>2210</v>
      </c>
      <c r="C58" s="91"/>
      <c r="D58" s="91"/>
    </row>
    <row r="59" spans="1:6" ht="18" hidden="1">
      <c r="A59" s="38" t="s">
        <v>32</v>
      </c>
      <c r="B59" s="33">
        <v>2210</v>
      </c>
      <c r="C59" s="89"/>
      <c r="D59" s="90"/>
    </row>
    <row r="60" spans="1:6" ht="18" hidden="1">
      <c r="A60" s="38" t="s">
        <v>35</v>
      </c>
      <c r="B60" s="33">
        <v>2210</v>
      </c>
      <c r="C60" s="89"/>
      <c r="D60" s="90"/>
    </row>
    <row r="61" spans="1:6" ht="18" hidden="1">
      <c r="A61" s="38" t="s">
        <v>40</v>
      </c>
      <c r="B61" s="34">
        <v>3110.221</v>
      </c>
      <c r="C61" s="77"/>
      <c r="D61" s="78"/>
    </row>
    <row r="62" spans="1:6" ht="18" hidden="1">
      <c r="A62" s="38" t="s">
        <v>31</v>
      </c>
      <c r="B62" s="33">
        <v>2210</v>
      </c>
      <c r="C62" s="89"/>
      <c r="D62" s="90"/>
    </row>
    <row r="63" spans="1:6" ht="18" hidden="1">
      <c r="A63" s="38" t="s">
        <v>33</v>
      </c>
      <c r="B63" s="33">
        <v>2210</v>
      </c>
      <c r="C63" s="89"/>
      <c r="D63" s="90"/>
    </row>
    <row r="64" spans="1:6" ht="18" hidden="1">
      <c r="A64" s="38" t="s">
        <v>39</v>
      </c>
      <c r="B64" s="33">
        <v>2210</v>
      </c>
      <c r="C64" s="89"/>
      <c r="D64" s="90"/>
    </row>
    <row r="65" spans="1:4" ht="18" hidden="1">
      <c r="A65" s="38" t="s">
        <v>34</v>
      </c>
      <c r="B65" s="33">
        <v>3110</v>
      </c>
      <c r="C65" s="77"/>
      <c r="D65" s="78"/>
    </row>
    <row r="66" spans="1:4" ht="18" hidden="1">
      <c r="A66" s="38" t="s">
        <v>36</v>
      </c>
      <c r="B66" s="33">
        <v>2210</v>
      </c>
      <c r="C66" s="77"/>
      <c r="D66" s="78"/>
    </row>
    <row r="67" spans="1:4" ht="18" hidden="1">
      <c r="A67" s="38" t="s">
        <v>37</v>
      </c>
      <c r="B67" s="33">
        <v>2210</v>
      </c>
      <c r="C67" s="77"/>
      <c r="D67" s="78"/>
    </row>
    <row r="68" spans="1:4" ht="18" hidden="1">
      <c r="A68" s="38" t="s">
        <v>49</v>
      </c>
      <c r="B68" s="33">
        <v>2240</v>
      </c>
      <c r="C68" s="77"/>
      <c r="D68" s="78"/>
    </row>
    <row r="69" spans="1:4" ht="18">
      <c r="A69" s="38" t="s">
        <v>41</v>
      </c>
      <c r="B69" s="33">
        <v>2230</v>
      </c>
      <c r="C69" s="85">
        <v>5898.12</v>
      </c>
      <c r="D69" s="86"/>
    </row>
    <row r="70" spans="1:4" ht="18" hidden="1">
      <c r="A70" s="38" t="s">
        <v>42</v>
      </c>
      <c r="B70" s="33">
        <v>2210</v>
      </c>
      <c r="C70" s="85"/>
      <c r="D70" s="86"/>
    </row>
    <row r="71" spans="1:4" ht="18" hidden="1">
      <c r="A71" s="38" t="s">
        <v>48</v>
      </c>
      <c r="B71" s="33">
        <v>2210</v>
      </c>
      <c r="C71" s="85"/>
      <c r="D71" s="86"/>
    </row>
    <row r="72" spans="1:4" ht="18" hidden="1">
      <c r="A72" s="38" t="s">
        <v>46</v>
      </c>
      <c r="B72" s="33">
        <v>2210</v>
      </c>
      <c r="C72" s="85"/>
      <c r="D72" s="86"/>
    </row>
    <row r="73" spans="1:4" ht="18" hidden="1">
      <c r="A73" s="38" t="s">
        <v>45</v>
      </c>
      <c r="B73" s="33">
        <v>2210</v>
      </c>
      <c r="C73" s="85"/>
      <c r="D73" s="86"/>
    </row>
    <row r="74" spans="1:4" ht="18" hidden="1">
      <c r="A74" s="38" t="s">
        <v>47</v>
      </c>
      <c r="B74" s="39">
        <v>2210</v>
      </c>
      <c r="C74" s="85"/>
      <c r="D74" s="86"/>
    </row>
    <row r="75" spans="1:4" ht="18" hidden="1">
      <c r="A75" s="75"/>
      <c r="B75" s="76"/>
      <c r="C75" s="85"/>
      <c r="D75" s="86"/>
    </row>
    <row r="76" spans="1:4" ht="18">
      <c r="A76" s="75"/>
      <c r="B76" s="76"/>
      <c r="C76" s="87">
        <f>SUM(C58:D75)</f>
        <v>5898.12</v>
      </c>
      <c r="D76" s="88"/>
    </row>
  </sheetData>
  <mergeCells count="30">
    <mergeCell ref="A76:B76"/>
    <mergeCell ref="C76:D76"/>
    <mergeCell ref="C71:D71"/>
    <mergeCell ref="C72:D72"/>
    <mergeCell ref="C73:D73"/>
    <mergeCell ref="C74:D74"/>
    <mergeCell ref="A75:B75"/>
    <mergeCell ref="C75:D75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A57:B57"/>
    <mergeCell ref="C57:D57"/>
    <mergeCell ref="C58:D58"/>
    <mergeCell ref="C59:D59"/>
    <mergeCell ref="C60:D60"/>
    <mergeCell ref="A55:D55"/>
    <mergeCell ref="A3:D3"/>
    <mergeCell ref="A2:D2"/>
    <mergeCell ref="A5:D5"/>
    <mergeCell ref="A28:D28"/>
    <mergeCell ref="A41:D41"/>
    <mergeCell ref="A54:D5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68" sqref="C68:D68"/>
    </sheetView>
  </sheetViews>
  <sheetFormatPr defaultRowHeight="14.4"/>
  <sheetData>
    <row r="2" spans="1:1" ht="17.399999999999999">
      <c r="A2" s="7" t="s">
        <v>62</v>
      </c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7.399999999999999">
      <c r="A53" s="7" t="s">
        <v>60</v>
      </c>
    </row>
    <row r="54" spans="1:4" ht="17.399999999999999">
      <c r="A54" s="7" t="s">
        <v>63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topLeftCell="A19" workbookViewId="0">
      <selection activeCell="C9" sqref="C9"/>
    </sheetView>
  </sheetViews>
  <sheetFormatPr defaultRowHeight="14.4"/>
  <cols>
    <col min="1" max="1" width="40.88671875" style="3" customWidth="1"/>
    <col min="2" max="2" width="8.88671875" style="1" customWidth="1"/>
    <col min="3" max="3" width="17.33203125" customWidth="1"/>
    <col min="4" max="4" width="14.6640625" customWidth="1"/>
    <col min="5" max="5" width="10.6640625" hidden="1" customWidth="1"/>
    <col min="6" max="6" width="11.6640625" customWidth="1"/>
    <col min="8" max="8" width="12.109375" customWidth="1"/>
  </cols>
  <sheetData>
    <row r="2" spans="1:6" ht="62.25" customHeight="1">
      <c r="A2" s="72" t="s">
        <v>69</v>
      </c>
      <c r="B2" s="73"/>
      <c r="C2" s="73"/>
      <c r="D2" s="73"/>
    </row>
    <row r="3" spans="1:6" ht="73.5" customHeight="1">
      <c r="A3" s="82" t="s">
        <v>52</v>
      </c>
      <c r="B3" s="83"/>
      <c r="C3" s="83"/>
      <c r="D3" s="83"/>
    </row>
    <row r="4" spans="1:6" ht="18">
      <c r="A4" s="6"/>
      <c r="B4" s="7"/>
      <c r="C4" s="8"/>
      <c r="D4" s="8"/>
    </row>
    <row r="5" spans="1:6" ht="45" customHeight="1">
      <c r="A5" s="79" t="s">
        <v>23</v>
      </c>
      <c r="B5" s="80"/>
      <c r="C5" s="80"/>
      <c r="D5" s="80"/>
    </row>
    <row r="6" spans="1:6" s="2" customFormat="1" ht="78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60">
        <f>2305347.59+296663.71</f>
        <v>2602011.2999999998</v>
      </c>
      <c r="D7" s="60">
        <f>2305347.59+296663.71</f>
        <v>2602011.2999999998</v>
      </c>
      <c r="E7" s="25">
        <f>C7-D7</f>
        <v>0</v>
      </c>
      <c r="F7" s="25">
        <f>C7-D7</f>
        <v>0</v>
      </c>
    </row>
    <row r="8" spans="1:6" s="2" customFormat="1" ht="18">
      <c r="A8" s="21" t="s">
        <v>43</v>
      </c>
      <c r="B8" s="16">
        <v>2120</v>
      </c>
      <c r="C8" s="60">
        <f>508000.68+71575.01</f>
        <v>579575.68999999994</v>
      </c>
      <c r="D8" s="60">
        <f>508000.68+71575.01</f>
        <v>579575.68999999994</v>
      </c>
      <c r="E8" s="25">
        <f t="shared" ref="E8:E25" si="0">C8-D8</f>
        <v>0</v>
      </c>
      <c r="F8" s="25">
        <f t="shared" ref="F8:F25" si="1">C8-D8</f>
        <v>0</v>
      </c>
    </row>
    <row r="9" spans="1:6" ht="35.4">
      <c r="A9" s="11" t="s">
        <v>2</v>
      </c>
      <c r="B9" s="17">
        <v>2210</v>
      </c>
      <c r="C9" s="20">
        <f>2480+280287.36</f>
        <v>282767.35999999999</v>
      </c>
      <c r="D9" s="20">
        <f>2480+280287.36</f>
        <v>282767.35999999999</v>
      </c>
      <c r="E9" s="25">
        <f t="shared" si="0"/>
        <v>0</v>
      </c>
      <c r="F9" s="25">
        <f t="shared" si="1"/>
        <v>0</v>
      </c>
    </row>
    <row r="10" spans="1:6" ht="18">
      <c r="A10" s="11" t="s">
        <v>3</v>
      </c>
      <c r="B10" s="17">
        <v>2230</v>
      </c>
      <c r="C10" s="20">
        <f>49730.7+29491.58+22224</f>
        <v>101446.28</v>
      </c>
      <c r="D10" s="20">
        <f>49730.7+29491.58+22224</f>
        <v>101446.28</v>
      </c>
      <c r="E10" s="25">
        <f t="shared" si="0"/>
        <v>0</v>
      </c>
      <c r="F10" s="25">
        <f t="shared" si="1"/>
        <v>0</v>
      </c>
    </row>
    <row r="11" spans="1:6" ht="35.4">
      <c r="A11" s="11" t="s">
        <v>4</v>
      </c>
      <c r="B11" s="17">
        <v>2240</v>
      </c>
      <c r="C11" s="20">
        <f>523.32+60216.25</f>
        <v>60739.57</v>
      </c>
      <c r="D11" s="20">
        <f>523.32+60216.25</f>
        <v>60739.57</v>
      </c>
      <c r="E11" s="25">
        <f t="shared" si="0"/>
        <v>0</v>
      </c>
      <c r="F11" s="25">
        <f t="shared" si="1"/>
        <v>0</v>
      </c>
    </row>
    <row r="12" spans="1:6" ht="35.4">
      <c r="A12" s="38" t="s">
        <v>72</v>
      </c>
      <c r="B12" s="17">
        <v>2220</v>
      </c>
      <c r="C12" s="20">
        <v>2400</v>
      </c>
      <c r="D12" s="20">
        <v>2400</v>
      </c>
      <c r="E12" s="25">
        <f t="shared" si="0"/>
        <v>0</v>
      </c>
      <c r="F12" s="25">
        <f t="shared" si="1"/>
        <v>0</v>
      </c>
    </row>
    <row r="13" spans="1:6" ht="18">
      <c r="A13" s="11" t="s">
        <v>5</v>
      </c>
      <c r="B13" s="17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5.4">
      <c r="A14" s="11" t="s">
        <v>6</v>
      </c>
      <c r="B14" s="17">
        <v>2272</v>
      </c>
      <c r="C14" s="20">
        <f>2380+735</f>
        <v>3115</v>
      </c>
      <c r="D14" s="20">
        <f>2380+735</f>
        <v>3115</v>
      </c>
      <c r="E14" s="25">
        <f t="shared" si="0"/>
        <v>0</v>
      </c>
      <c r="F14" s="25">
        <f t="shared" si="1"/>
        <v>0</v>
      </c>
    </row>
    <row r="15" spans="1:6" ht="18">
      <c r="A15" s="11" t="s">
        <v>7</v>
      </c>
      <c r="B15" s="17">
        <v>2273</v>
      </c>
      <c r="C15" s="20">
        <f>8452.14+68305.22</f>
        <v>76757.36</v>
      </c>
      <c r="D15" s="20">
        <f>8452.14+68305.22</f>
        <v>76757.36</v>
      </c>
      <c r="E15" s="25">
        <f t="shared" si="0"/>
        <v>0</v>
      </c>
      <c r="F15" s="25">
        <f t="shared" si="1"/>
        <v>0</v>
      </c>
    </row>
    <row r="16" spans="1:6" ht="18">
      <c r="A16" s="11" t="s">
        <v>8</v>
      </c>
      <c r="B16" s="17">
        <v>2274</v>
      </c>
      <c r="C16" s="20">
        <f>119587.33+62440.56</f>
        <v>182027.89</v>
      </c>
      <c r="D16" s="20">
        <f>119587.33+62440.56</f>
        <v>182027.89</v>
      </c>
      <c r="E16" s="25">
        <f t="shared" si="0"/>
        <v>0</v>
      </c>
      <c r="F16" s="25">
        <f t="shared" si="1"/>
        <v>0</v>
      </c>
    </row>
    <row r="17" spans="1:8" ht="18">
      <c r="A17" s="11" t="s">
        <v>9</v>
      </c>
      <c r="B17" s="17">
        <v>2275</v>
      </c>
      <c r="C17" s="20"/>
      <c r="D17" s="20"/>
      <c r="E17" s="25">
        <f t="shared" si="0"/>
        <v>0</v>
      </c>
      <c r="F17" s="25">
        <f t="shared" si="1"/>
        <v>0</v>
      </c>
    </row>
    <row r="18" spans="1:8" ht="33" customHeight="1">
      <c r="A18" s="11" t="s">
        <v>10</v>
      </c>
      <c r="B18" s="17">
        <v>2282</v>
      </c>
      <c r="C18" s="20">
        <v>1320</v>
      </c>
      <c r="D18" s="20">
        <v>1320</v>
      </c>
      <c r="E18" s="25">
        <f t="shared" si="0"/>
        <v>0</v>
      </c>
      <c r="F18" s="25">
        <f t="shared" si="1"/>
        <v>0</v>
      </c>
    </row>
    <row r="19" spans="1:8" ht="18" customHeight="1">
      <c r="A19" s="11" t="s">
        <v>13</v>
      </c>
      <c r="B19" s="17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8" ht="15.75" customHeight="1">
      <c r="A20" s="11" t="s">
        <v>14</v>
      </c>
      <c r="B20" s="17">
        <v>2800</v>
      </c>
      <c r="C20" s="20">
        <v>841.69</v>
      </c>
      <c r="D20" s="20">
        <v>841.69</v>
      </c>
      <c r="E20" s="25">
        <f t="shared" si="0"/>
        <v>0</v>
      </c>
      <c r="F20" s="25">
        <f t="shared" si="1"/>
        <v>0</v>
      </c>
    </row>
    <row r="21" spans="1:8" ht="36.75" customHeight="1">
      <c r="A21" s="11" t="s">
        <v>11</v>
      </c>
      <c r="B21" s="17">
        <v>3110</v>
      </c>
      <c r="C21" s="20">
        <v>164000</v>
      </c>
      <c r="D21" s="20">
        <v>164000</v>
      </c>
      <c r="E21" s="25">
        <f t="shared" si="0"/>
        <v>0</v>
      </c>
      <c r="F21" s="25">
        <f t="shared" si="1"/>
        <v>0</v>
      </c>
      <c r="H21" s="36"/>
    </row>
    <row r="22" spans="1:8" ht="35.4">
      <c r="A22" s="11" t="s">
        <v>19</v>
      </c>
      <c r="B22" s="17">
        <v>3122</v>
      </c>
      <c r="C22" s="20"/>
      <c r="D22" s="20"/>
      <c r="E22" s="25">
        <f t="shared" si="0"/>
        <v>0</v>
      </c>
      <c r="F22" s="25">
        <f t="shared" si="1"/>
        <v>0</v>
      </c>
    </row>
    <row r="23" spans="1:8" ht="35.4">
      <c r="A23" s="11" t="s">
        <v>20</v>
      </c>
      <c r="B23" s="17">
        <v>3132</v>
      </c>
      <c r="C23" s="20"/>
      <c r="D23" s="20"/>
      <c r="E23" s="25">
        <f t="shared" si="0"/>
        <v>0</v>
      </c>
      <c r="F23" s="25">
        <f t="shared" si="1"/>
        <v>0</v>
      </c>
    </row>
    <row r="24" spans="1:8" ht="35.4">
      <c r="A24" s="31" t="s">
        <v>44</v>
      </c>
      <c r="B24" s="17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8" ht="18">
      <c r="A25" s="11" t="s">
        <v>12</v>
      </c>
      <c r="B25" s="17"/>
      <c r="C25" s="54">
        <f>SUM(C7:C24)</f>
        <v>4057002.1399999992</v>
      </c>
      <c r="D25" s="63">
        <f>SUM(D7:D24)</f>
        <v>4057002.1399999992</v>
      </c>
      <c r="E25" s="25">
        <f t="shared" si="0"/>
        <v>0</v>
      </c>
      <c r="F25" s="25">
        <f t="shared" si="1"/>
        <v>0</v>
      </c>
    </row>
    <row r="26" spans="1:8">
      <c r="C26" s="4"/>
      <c r="D26" s="4"/>
    </row>
    <row r="27" spans="1:8">
      <c r="C27" s="4"/>
      <c r="D27" s="4"/>
    </row>
    <row r="28" spans="1:8" ht="30.75" customHeight="1">
      <c r="A28" s="72" t="s">
        <v>24</v>
      </c>
      <c r="B28" s="81"/>
      <c r="C28" s="81"/>
      <c r="D28" s="81"/>
      <c r="F28" s="52">
        <v>43834</v>
      </c>
    </row>
    <row r="29" spans="1:8">
      <c r="D29" s="29"/>
    </row>
    <row r="30" spans="1:8" ht="69.599999999999994">
      <c r="A30" s="15" t="s">
        <v>0</v>
      </c>
      <c r="B30" s="15" t="s">
        <v>1</v>
      </c>
      <c r="C30" s="10" t="s">
        <v>22</v>
      </c>
      <c r="D30" s="10" t="s">
        <v>17</v>
      </c>
    </row>
    <row r="31" spans="1:8" ht="35.4">
      <c r="A31" s="11" t="s">
        <v>2</v>
      </c>
      <c r="B31" s="17">
        <v>2210</v>
      </c>
      <c r="C31" s="53">
        <v>985.8</v>
      </c>
      <c r="D31" s="53">
        <f>13+972.8</f>
        <v>985.8</v>
      </c>
      <c r="F31" s="25"/>
    </row>
    <row r="32" spans="1:8" ht="18">
      <c r="A32" s="12" t="s">
        <v>3</v>
      </c>
      <c r="B32" s="17">
        <v>2230</v>
      </c>
      <c r="C32" s="55">
        <v>7176.89</v>
      </c>
      <c r="D32" s="55">
        <v>7176.89</v>
      </c>
      <c r="F32" s="25"/>
    </row>
    <row r="33" spans="1:6" ht="18" hidden="1">
      <c r="A33" s="12" t="s">
        <v>4</v>
      </c>
      <c r="B33" s="17">
        <v>2240</v>
      </c>
      <c r="C33" s="53"/>
      <c r="D33" s="53"/>
      <c r="F33" s="25"/>
    </row>
    <row r="34" spans="1:6" ht="18" hidden="1">
      <c r="A34" s="38" t="s">
        <v>9</v>
      </c>
      <c r="B34" s="17">
        <v>2275</v>
      </c>
      <c r="C34" s="53"/>
      <c r="D34" s="53"/>
      <c r="F34" s="25"/>
    </row>
    <row r="35" spans="1:6" ht="18" hidden="1">
      <c r="A35" s="11" t="s">
        <v>14</v>
      </c>
      <c r="B35" s="17">
        <v>2800</v>
      </c>
      <c r="C35" s="53"/>
      <c r="D35" s="53"/>
      <c r="F35" s="25"/>
    </row>
    <row r="36" spans="1:6" ht="52.8" hidden="1">
      <c r="A36" s="11" t="s">
        <v>11</v>
      </c>
      <c r="B36" s="17">
        <v>3110</v>
      </c>
      <c r="C36" s="53"/>
      <c r="D36" s="53"/>
      <c r="F36" s="25"/>
    </row>
    <row r="37" spans="1:6" ht="18" hidden="1">
      <c r="A37" s="18" t="s">
        <v>15</v>
      </c>
      <c r="B37" s="19">
        <v>3132</v>
      </c>
      <c r="C37" s="20"/>
      <c r="D37" s="20"/>
      <c r="F37" s="25"/>
    </row>
    <row r="38" spans="1:6" ht="18">
      <c r="A38" s="11" t="s">
        <v>12</v>
      </c>
      <c r="B38" s="17"/>
      <c r="C38" s="54">
        <f>SUM(C31:C37)</f>
        <v>8162.6900000000005</v>
      </c>
      <c r="D38" s="54">
        <f>SUM(D31:D37)</f>
        <v>8162.6900000000005</v>
      </c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67" t="s">
        <v>25</v>
      </c>
      <c r="B41" s="68"/>
      <c r="C41" s="68"/>
      <c r="D41" s="68"/>
    </row>
    <row r="42" spans="1:6">
      <c r="A42" s="1"/>
      <c r="B42" s="5"/>
      <c r="C42" s="4"/>
      <c r="D42" s="4"/>
    </row>
    <row r="43" spans="1:6" ht="69.599999999999994">
      <c r="A43" s="15" t="s">
        <v>0</v>
      </c>
      <c r="B43" s="15" t="s">
        <v>1</v>
      </c>
      <c r="C43" s="10" t="s">
        <v>22</v>
      </c>
      <c r="D43" s="10" t="s">
        <v>17</v>
      </c>
      <c r="F43" s="52"/>
    </row>
    <row r="44" spans="1:6" ht="35.4" hidden="1">
      <c r="A44" s="11" t="s">
        <v>2</v>
      </c>
      <c r="B44" s="17">
        <v>2210</v>
      </c>
      <c r="C44" s="35"/>
      <c r="D44" s="77"/>
      <c r="E44" s="78"/>
      <c r="F44" s="25"/>
    </row>
    <row r="45" spans="1:6" ht="18">
      <c r="A45" s="12" t="s">
        <v>3</v>
      </c>
      <c r="B45" s="17">
        <v>2230</v>
      </c>
      <c r="C45" s="53">
        <f>5150.41+4338.49</f>
        <v>9488.9</v>
      </c>
      <c r="D45" s="85">
        <v>9488.9</v>
      </c>
      <c r="E45" s="86"/>
      <c r="F45" s="25"/>
    </row>
    <row r="46" spans="1:6" ht="18" hidden="1">
      <c r="A46" s="12" t="s">
        <v>4</v>
      </c>
      <c r="B46" s="17">
        <v>2240</v>
      </c>
      <c r="C46" s="53"/>
      <c r="D46" s="53"/>
      <c r="E46" s="56"/>
      <c r="F46" s="25"/>
    </row>
    <row r="47" spans="1:6" ht="18" hidden="1">
      <c r="A47" s="12" t="s">
        <v>9</v>
      </c>
      <c r="B47" s="17">
        <v>2275</v>
      </c>
      <c r="C47" s="53"/>
      <c r="D47" s="53"/>
      <c r="E47" s="56"/>
      <c r="F47" s="25"/>
    </row>
    <row r="48" spans="1:6" ht="18" hidden="1">
      <c r="A48" s="11" t="s">
        <v>14</v>
      </c>
      <c r="B48" s="17">
        <v>2800</v>
      </c>
      <c r="C48" s="53"/>
      <c r="D48" s="53"/>
      <c r="E48" s="56"/>
      <c r="F48" s="25"/>
    </row>
    <row r="49" spans="1:6" ht="52.8" hidden="1">
      <c r="A49" s="11" t="s">
        <v>11</v>
      </c>
      <c r="B49" s="17">
        <v>3110</v>
      </c>
      <c r="C49" s="53"/>
      <c r="D49" s="85"/>
      <c r="E49" s="86"/>
      <c r="F49" s="25"/>
    </row>
    <row r="50" spans="1:6" ht="18" hidden="1">
      <c r="A50" s="18" t="s">
        <v>15</v>
      </c>
      <c r="B50" s="19">
        <v>3132</v>
      </c>
      <c r="C50" s="20">
        <f t="shared" ref="C50" si="2">D50</f>
        <v>0</v>
      </c>
      <c r="D50" s="20"/>
      <c r="E50" s="57"/>
      <c r="F50" s="25"/>
    </row>
    <row r="51" spans="1:6" ht="18">
      <c r="A51" s="11" t="s">
        <v>12</v>
      </c>
      <c r="B51" s="17"/>
      <c r="C51" s="54">
        <f>C44+C45+C48+C49+C50</f>
        <v>9488.9</v>
      </c>
      <c r="D51" s="54">
        <f>D44+D45+D48+D49+D50</f>
        <v>9488.9</v>
      </c>
      <c r="E51" s="57"/>
      <c r="F51" s="25"/>
    </row>
    <row r="52" spans="1:6" ht="18">
      <c r="A52" s="41"/>
      <c r="B52" s="42"/>
      <c r="C52" s="43"/>
      <c r="D52" s="43"/>
      <c r="F52" s="25"/>
    </row>
    <row r="53" spans="1:6" ht="18">
      <c r="A53" s="41"/>
      <c r="B53" s="42"/>
      <c r="C53" s="43"/>
      <c r="D53" s="43"/>
      <c r="F53" s="25"/>
    </row>
    <row r="54" spans="1:6" ht="46.5" customHeight="1">
      <c r="A54" s="67" t="s">
        <v>70</v>
      </c>
      <c r="B54" s="74"/>
      <c r="C54" s="74"/>
      <c r="D54" s="74"/>
    </row>
    <row r="55" spans="1:6" ht="15" customHeight="1">
      <c r="A55" s="67"/>
      <c r="B55" s="68"/>
      <c r="C55" s="68"/>
      <c r="D55" s="68"/>
    </row>
    <row r="57" spans="1:6" ht="16.5" customHeight="1">
      <c r="A57" s="69" t="s">
        <v>26</v>
      </c>
      <c r="B57" s="70"/>
      <c r="C57" s="71" t="s">
        <v>27</v>
      </c>
      <c r="D57" s="70"/>
    </row>
    <row r="58" spans="1:6" ht="16.5" customHeight="1">
      <c r="A58" s="38" t="s">
        <v>38</v>
      </c>
      <c r="B58" s="33">
        <v>2210</v>
      </c>
      <c r="C58" s="91"/>
      <c r="D58" s="91"/>
    </row>
    <row r="59" spans="1:6" ht="16.5" customHeight="1">
      <c r="A59" s="38" t="s">
        <v>32</v>
      </c>
      <c r="B59" s="33">
        <v>2210</v>
      </c>
      <c r="C59" s="89"/>
      <c r="D59" s="90"/>
    </row>
    <row r="60" spans="1:6" ht="16.5" customHeight="1">
      <c r="A60" s="38" t="s">
        <v>35</v>
      </c>
      <c r="B60" s="33">
        <v>2210</v>
      </c>
      <c r="C60" s="89"/>
      <c r="D60" s="90"/>
    </row>
    <row r="61" spans="1:6" ht="16.5" customHeight="1">
      <c r="A61" s="38" t="s">
        <v>40</v>
      </c>
      <c r="B61" s="45" t="s">
        <v>53</v>
      </c>
      <c r="C61" s="77"/>
      <c r="D61" s="78"/>
    </row>
    <row r="62" spans="1:6" ht="16.5" customHeight="1">
      <c r="A62" s="38" t="s">
        <v>31</v>
      </c>
      <c r="B62" s="46">
        <v>2210</v>
      </c>
      <c r="C62" s="89"/>
      <c r="D62" s="90"/>
    </row>
    <row r="63" spans="1:6" ht="16.5" customHeight="1">
      <c r="A63" s="38" t="s">
        <v>33</v>
      </c>
      <c r="B63" s="46">
        <v>2210</v>
      </c>
      <c r="C63" s="89"/>
      <c r="D63" s="90"/>
    </row>
    <row r="64" spans="1:6" ht="16.5" customHeight="1">
      <c r="A64" s="38" t="s">
        <v>39</v>
      </c>
      <c r="B64" s="46">
        <v>2210</v>
      </c>
      <c r="C64" s="89"/>
      <c r="D64" s="90"/>
    </row>
    <row r="65" spans="1:6" ht="16.5" customHeight="1">
      <c r="A65" s="38" t="s">
        <v>34</v>
      </c>
      <c r="B65" s="33">
        <v>3110</v>
      </c>
      <c r="C65" s="77"/>
      <c r="D65" s="78"/>
    </row>
    <row r="66" spans="1:6" ht="16.5" customHeight="1">
      <c r="A66" s="38" t="s">
        <v>36</v>
      </c>
      <c r="B66" s="33">
        <v>2210</v>
      </c>
      <c r="C66" s="92"/>
      <c r="D66" s="93"/>
    </row>
    <row r="67" spans="1:6" ht="16.5" customHeight="1">
      <c r="A67" s="38" t="s">
        <v>37</v>
      </c>
      <c r="B67" s="33">
        <v>2210</v>
      </c>
      <c r="C67" s="92"/>
      <c r="D67" s="93"/>
    </row>
    <row r="68" spans="1:6" ht="16.5" customHeight="1">
      <c r="A68" s="38" t="s">
        <v>49</v>
      </c>
      <c r="B68" s="33">
        <v>2240</v>
      </c>
      <c r="C68" s="92"/>
      <c r="D68" s="93"/>
    </row>
    <row r="69" spans="1:6" ht="16.5" customHeight="1">
      <c r="A69" s="38" t="s">
        <v>41</v>
      </c>
      <c r="B69" s="33">
        <v>2230</v>
      </c>
      <c r="C69" s="85">
        <v>9488.9</v>
      </c>
      <c r="D69" s="86"/>
      <c r="E69" s="57"/>
      <c r="F69" s="57"/>
    </row>
    <row r="70" spans="1:6" ht="18">
      <c r="A70" s="38" t="s">
        <v>42</v>
      </c>
      <c r="B70" s="33">
        <v>2210</v>
      </c>
      <c r="C70" s="94"/>
      <c r="D70" s="95"/>
      <c r="E70" s="57"/>
      <c r="F70" s="57"/>
    </row>
    <row r="71" spans="1:6" ht="18">
      <c r="A71" s="38" t="s">
        <v>48</v>
      </c>
      <c r="B71" s="33">
        <v>2210</v>
      </c>
      <c r="C71" s="85"/>
      <c r="D71" s="86"/>
      <c r="E71" s="57"/>
      <c r="F71" s="57"/>
    </row>
    <row r="72" spans="1:6" ht="18">
      <c r="A72" s="38" t="s">
        <v>46</v>
      </c>
      <c r="B72" s="33">
        <v>2210</v>
      </c>
      <c r="C72" s="85"/>
      <c r="D72" s="86"/>
      <c r="E72" s="57"/>
      <c r="F72" s="57"/>
    </row>
    <row r="73" spans="1:6" ht="18">
      <c r="A73" s="38" t="s">
        <v>45</v>
      </c>
      <c r="B73" s="33">
        <v>2210</v>
      </c>
      <c r="C73" s="85"/>
      <c r="D73" s="86"/>
      <c r="E73" s="57"/>
      <c r="F73" s="57"/>
    </row>
    <row r="74" spans="1:6" ht="18">
      <c r="A74" s="38" t="s">
        <v>47</v>
      </c>
      <c r="B74" s="39">
        <v>2210</v>
      </c>
      <c r="C74" s="85"/>
      <c r="D74" s="86"/>
      <c r="E74" s="57"/>
      <c r="F74" s="57"/>
    </row>
    <row r="75" spans="1:6" ht="18">
      <c r="A75" s="75"/>
      <c r="B75" s="76"/>
      <c r="C75" s="85"/>
      <c r="D75" s="86"/>
      <c r="E75" s="57"/>
      <c r="F75" s="57"/>
    </row>
    <row r="76" spans="1:6" ht="18">
      <c r="A76" s="75"/>
      <c r="B76" s="76"/>
      <c r="C76" s="87">
        <f>SUM(C58:D75)</f>
        <v>9488.9</v>
      </c>
      <c r="D76" s="88"/>
      <c r="E76" s="57"/>
      <c r="F76" s="57"/>
    </row>
    <row r="78" spans="1:6" ht="34.5" hidden="1" customHeight="1">
      <c r="A78" s="67" t="s">
        <v>59</v>
      </c>
      <c r="B78" s="68"/>
      <c r="C78" s="68"/>
      <c r="D78" s="68"/>
    </row>
  </sheetData>
  <mergeCells count="34">
    <mergeCell ref="A76:B76"/>
    <mergeCell ref="C76:D76"/>
    <mergeCell ref="C71:D71"/>
    <mergeCell ref="C72:D72"/>
    <mergeCell ref="C73:D73"/>
    <mergeCell ref="C74:D74"/>
    <mergeCell ref="A75:B75"/>
    <mergeCell ref="C75:D75"/>
    <mergeCell ref="D44:E44"/>
    <mergeCell ref="D45:E45"/>
    <mergeCell ref="D49:E49"/>
    <mergeCell ref="A54:D54"/>
    <mergeCell ref="C70:D70"/>
    <mergeCell ref="A3:D3"/>
    <mergeCell ref="A2:D2"/>
    <mergeCell ref="A5:D5"/>
    <mergeCell ref="A28:D28"/>
    <mergeCell ref="A41:D41"/>
    <mergeCell ref="A78:D78"/>
    <mergeCell ref="A55:D55"/>
    <mergeCell ref="A57:B57"/>
    <mergeCell ref="C57:D57"/>
    <mergeCell ref="C59:D59"/>
    <mergeCell ref="C60:D60"/>
    <mergeCell ref="C58:D58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7"/>
  <sheetViews>
    <sheetView workbookViewId="0">
      <selection activeCell="C9" sqref="C9"/>
    </sheetView>
  </sheetViews>
  <sheetFormatPr defaultRowHeight="14.4"/>
  <cols>
    <col min="1" max="1" width="41.88671875" style="3" customWidth="1"/>
    <col min="2" max="2" width="9.109375" style="1" customWidth="1"/>
    <col min="3" max="3" width="17.88671875" customWidth="1"/>
    <col min="4" max="4" width="17" customWidth="1"/>
    <col min="5" max="5" width="11.44140625" hidden="1" customWidth="1"/>
    <col min="6" max="6" width="11.44140625" customWidth="1"/>
  </cols>
  <sheetData>
    <row r="2" spans="1:6" ht="60" customHeight="1">
      <c r="A2" s="72" t="s">
        <v>69</v>
      </c>
      <c r="B2" s="73"/>
      <c r="C2" s="73"/>
      <c r="D2" s="73"/>
    </row>
    <row r="3" spans="1:6" ht="62.25" customHeight="1">
      <c r="A3" s="82" t="s">
        <v>29</v>
      </c>
      <c r="B3" s="83"/>
      <c r="C3" s="83"/>
      <c r="D3" s="83"/>
    </row>
    <row r="4" spans="1:6" ht="18">
      <c r="A4" s="6"/>
      <c r="B4" s="7"/>
      <c r="C4" s="8"/>
      <c r="D4" s="8"/>
    </row>
    <row r="5" spans="1:6" ht="41.25" customHeight="1">
      <c r="A5" s="79" t="s">
        <v>23</v>
      </c>
      <c r="B5" s="80"/>
      <c r="C5" s="80"/>
      <c r="D5" s="80"/>
    </row>
    <row r="6" spans="1:6" s="2" customFormat="1" ht="69.599999999999994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60">
        <f>2635020.77+218711.3+24659.12</f>
        <v>2878391.19</v>
      </c>
      <c r="D7" s="60">
        <f>2635020.77+218711.3+24659.12</f>
        <v>2878391.19</v>
      </c>
      <c r="E7" s="25">
        <f>C7-D7</f>
        <v>0</v>
      </c>
      <c r="F7" s="25">
        <f>C7-D7</f>
        <v>0</v>
      </c>
    </row>
    <row r="8" spans="1:6" s="2" customFormat="1" ht="18">
      <c r="A8" s="21" t="s">
        <v>43</v>
      </c>
      <c r="B8" s="16">
        <v>2120</v>
      </c>
      <c r="C8" s="60">
        <f>597789.75+55660.44+5425.01</f>
        <v>658875.19999999995</v>
      </c>
      <c r="D8" s="60">
        <f>597789.75+55660.44+5425.01</f>
        <v>658875.19999999995</v>
      </c>
      <c r="E8" s="25">
        <f t="shared" ref="E8:E25" si="0">C8-D8</f>
        <v>0</v>
      </c>
      <c r="F8" s="25">
        <f t="shared" ref="F8:F25" si="1">C8-D8</f>
        <v>0</v>
      </c>
    </row>
    <row r="9" spans="1:6" ht="35.4">
      <c r="A9" s="11" t="s">
        <v>2</v>
      </c>
      <c r="B9" s="17">
        <v>2210</v>
      </c>
      <c r="C9" s="20">
        <f>130309.4+2910</f>
        <v>133219.4</v>
      </c>
      <c r="D9" s="20">
        <f>130309.4+2910</f>
        <v>133219.4</v>
      </c>
      <c r="E9" s="25">
        <f t="shared" si="0"/>
        <v>0</v>
      </c>
      <c r="F9" s="25">
        <f t="shared" si="1"/>
        <v>0</v>
      </c>
    </row>
    <row r="10" spans="1:6" ht="18">
      <c r="A10" s="11" t="s">
        <v>3</v>
      </c>
      <c r="B10" s="17">
        <v>2230</v>
      </c>
      <c r="C10" s="20">
        <f>78348.5+21346.61+9230</f>
        <v>108925.11</v>
      </c>
      <c r="D10" s="20">
        <f>78348.5+21346.61+9230</f>
        <v>108925.11</v>
      </c>
      <c r="E10" s="25">
        <f t="shared" si="0"/>
        <v>0</v>
      </c>
      <c r="F10" s="25">
        <f t="shared" si="1"/>
        <v>0</v>
      </c>
    </row>
    <row r="11" spans="1:6" ht="35.4">
      <c r="A11" s="11" t="s">
        <v>4</v>
      </c>
      <c r="B11" s="17">
        <v>2240</v>
      </c>
      <c r="C11" s="20">
        <v>130510.07</v>
      </c>
      <c r="D11" s="20">
        <v>130510.07</v>
      </c>
      <c r="E11" s="25">
        <f t="shared" si="0"/>
        <v>0</v>
      </c>
      <c r="F11" s="25">
        <f t="shared" si="1"/>
        <v>0</v>
      </c>
    </row>
    <row r="12" spans="1:6" ht="35.4">
      <c r="A12" s="38" t="s">
        <v>72</v>
      </c>
      <c r="B12" s="17">
        <v>2220</v>
      </c>
      <c r="C12" s="20">
        <v>4844.2</v>
      </c>
      <c r="D12" s="20">
        <v>4844.2</v>
      </c>
      <c r="E12" s="25">
        <f t="shared" si="0"/>
        <v>0</v>
      </c>
      <c r="F12" s="25">
        <f t="shared" si="1"/>
        <v>0</v>
      </c>
    </row>
    <row r="13" spans="1:6" ht="18">
      <c r="A13" s="11" t="s">
        <v>5</v>
      </c>
      <c r="B13" s="17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5.4">
      <c r="A14" s="11" t="s">
        <v>6</v>
      </c>
      <c r="B14" s="17">
        <v>2272</v>
      </c>
      <c r="C14" s="20">
        <f>8574.8-2100</f>
        <v>6474.7999999999993</v>
      </c>
      <c r="D14" s="20">
        <f>8574.8-2100</f>
        <v>6474.7999999999993</v>
      </c>
      <c r="E14" s="25">
        <f t="shared" si="0"/>
        <v>0</v>
      </c>
      <c r="F14" s="25">
        <f t="shared" si="1"/>
        <v>0</v>
      </c>
    </row>
    <row r="15" spans="1:6" ht="18">
      <c r="A15" s="11" t="s">
        <v>7</v>
      </c>
      <c r="B15" s="17">
        <v>2273</v>
      </c>
      <c r="C15" s="20">
        <f>45562.28+135</f>
        <v>45697.279999999999</v>
      </c>
      <c r="D15" s="20">
        <f>45562.28+135</f>
        <v>45697.279999999999</v>
      </c>
      <c r="E15" s="25">
        <f t="shared" si="0"/>
        <v>0</v>
      </c>
      <c r="F15" s="25">
        <f t="shared" si="1"/>
        <v>0</v>
      </c>
    </row>
    <row r="16" spans="1:6" ht="18">
      <c r="A16" s="11" t="s">
        <v>8</v>
      </c>
      <c r="B16" s="17">
        <v>2274</v>
      </c>
      <c r="C16" s="20">
        <v>181936.66</v>
      </c>
      <c r="D16" s="20">
        <v>181936.66</v>
      </c>
      <c r="E16" s="25">
        <f t="shared" si="0"/>
        <v>0</v>
      </c>
      <c r="F16" s="25">
        <f t="shared" si="1"/>
        <v>0</v>
      </c>
    </row>
    <row r="17" spans="1:9" ht="18">
      <c r="A17" s="11" t="s">
        <v>9</v>
      </c>
      <c r="B17" s="17">
        <v>2275</v>
      </c>
      <c r="C17" s="20"/>
      <c r="D17" s="20"/>
      <c r="E17" s="25">
        <f t="shared" si="0"/>
        <v>0</v>
      </c>
      <c r="F17" s="25">
        <f t="shared" si="1"/>
        <v>0</v>
      </c>
    </row>
    <row r="18" spans="1:9" ht="33" customHeight="1">
      <c r="A18" s="11" t="s">
        <v>10</v>
      </c>
      <c r="B18" s="17">
        <v>2282</v>
      </c>
      <c r="C18" s="20">
        <v>1320</v>
      </c>
      <c r="D18" s="20">
        <v>1320</v>
      </c>
      <c r="E18" s="25">
        <f t="shared" si="0"/>
        <v>0</v>
      </c>
      <c r="F18" s="25">
        <f t="shared" si="1"/>
        <v>0</v>
      </c>
    </row>
    <row r="19" spans="1:9" ht="18" customHeight="1">
      <c r="A19" s="11" t="s">
        <v>13</v>
      </c>
      <c r="B19" s="17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7">
        <v>2800</v>
      </c>
      <c r="C20" s="20">
        <v>817.8</v>
      </c>
      <c r="D20" s="20">
        <v>817.8</v>
      </c>
      <c r="E20" s="25">
        <f t="shared" si="0"/>
        <v>0</v>
      </c>
      <c r="F20" s="25">
        <f t="shared" si="1"/>
        <v>0</v>
      </c>
    </row>
    <row r="21" spans="1:9" ht="36.75" customHeight="1">
      <c r="A21" s="11" t="s">
        <v>11</v>
      </c>
      <c r="B21" s="17">
        <v>3110</v>
      </c>
      <c r="C21" s="20">
        <v>54000</v>
      </c>
      <c r="D21" s="20">
        <v>54000</v>
      </c>
      <c r="E21" s="25">
        <f t="shared" si="0"/>
        <v>0</v>
      </c>
      <c r="F21" s="25">
        <f t="shared" si="1"/>
        <v>0</v>
      </c>
      <c r="H21" s="36"/>
    </row>
    <row r="22" spans="1:9" ht="35.4">
      <c r="A22" s="11" t="s">
        <v>19</v>
      </c>
      <c r="B22" s="17">
        <v>3122</v>
      </c>
      <c r="C22" s="20"/>
      <c r="D22" s="20"/>
      <c r="E22" s="25">
        <f t="shared" si="0"/>
        <v>0</v>
      </c>
      <c r="F22" s="25">
        <f t="shared" si="1"/>
        <v>0</v>
      </c>
      <c r="I22" t="s">
        <v>18</v>
      </c>
    </row>
    <row r="23" spans="1:9" ht="35.4">
      <c r="A23" s="11" t="s">
        <v>20</v>
      </c>
      <c r="B23" s="17">
        <v>3132</v>
      </c>
      <c r="C23" s="20"/>
      <c r="D23" s="20"/>
      <c r="E23" s="25">
        <f t="shared" si="0"/>
        <v>0</v>
      </c>
      <c r="F23" s="25">
        <f t="shared" si="1"/>
        <v>0</v>
      </c>
    </row>
    <row r="24" spans="1:9" ht="35.4">
      <c r="A24" s="31" t="s">
        <v>44</v>
      </c>
      <c r="B24" s="17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9" ht="18">
      <c r="A25" s="11" t="s">
        <v>12</v>
      </c>
      <c r="B25" s="17"/>
      <c r="C25" s="54">
        <f>SUM(C7:C24)</f>
        <v>4205011.709999999</v>
      </c>
      <c r="D25" s="63">
        <f>SUM(D7:D24)</f>
        <v>4205011.709999999</v>
      </c>
      <c r="E25" s="25">
        <f t="shared" si="0"/>
        <v>0</v>
      </c>
      <c r="F25" s="25">
        <f t="shared" si="1"/>
        <v>0</v>
      </c>
    </row>
    <row r="26" spans="1:9">
      <c r="C26" s="4"/>
      <c r="D26" s="4"/>
    </row>
    <row r="27" spans="1:9" ht="30.75" customHeight="1">
      <c r="A27" s="72" t="s">
        <v>24</v>
      </c>
      <c r="B27" s="81"/>
      <c r="C27" s="81"/>
      <c r="D27" s="81"/>
    </row>
    <row r="28" spans="1:9">
      <c r="D28" s="29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35">
        <v>943.26</v>
      </c>
      <c r="D30" s="35">
        <f>7.12+936.14</f>
        <v>943.26</v>
      </c>
      <c r="F30" s="25"/>
    </row>
    <row r="31" spans="1:9" ht="18">
      <c r="A31" s="12" t="s">
        <v>3</v>
      </c>
      <c r="B31" s="17">
        <v>2230</v>
      </c>
      <c r="C31" s="55">
        <f>12806+21110.59</f>
        <v>33916.589999999997</v>
      </c>
      <c r="D31" s="53">
        <v>33916.589999999997</v>
      </c>
      <c r="F31" s="25"/>
    </row>
    <row r="32" spans="1:9" ht="18" hidden="1">
      <c r="A32" s="12" t="s">
        <v>4</v>
      </c>
      <c r="B32" s="17">
        <v>2240</v>
      </c>
      <c r="C32" s="53"/>
      <c r="D32" s="53"/>
      <c r="F32" s="25"/>
    </row>
    <row r="33" spans="1:6" ht="18" hidden="1">
      <c r="A33" s="38" t="s">
        <v>9</v>
      </c>
      <c r="B33" s="17">
        <v>2275</v>
      </c>
      <c r="C33" s="53"/>
      <c r="D33" s="53"/>
      <c r="F33" s="25"/>
    </row>
    <row r="34" spans="1:6" ht="18" hidden="1">
      <c r="A34" s="11" t="s">
        <v>14</v>
      </c>
      <c r="B34" s="17">
        <v>2800</v>
      </c>
      <c r="C34" s="20"/>
      <c r="D34" s="53"/>
      <c r="F34" s="25"/>
    </row>
    <row r="35" spans="1:6" ht="52.8" hidden="1">
      <c r="A35" s="11" t="s">
        <v>11</v>
      </c>
      <c r="B35" s="17">
        <v>3110</v>
      </c>
      <c r="C35" s="20"/>
      <c r="D35" s="53"/>
      <c r="F35" s="25"/>
    </row>
    <row r="36" spans="1:6" ht="18" hidden="1">
      <c r="A36" s="18" t="s">
        <v>15</v>
      </c>
      <c r="B36" s="19">
        <v>3132</v>
      </c>
      <c r="C36" s="20"/>
      <c r="D36" s="20"/>
      <c r="F36" s="25"/>
    </row>
    <row r="37" spans="1:6" ht="18">
      <c r="A37" s="11" t="s">
        <v>12</v>
      </c>
      <c r="B37" s="17"/>
      <c r="C37" s="54">
        <f>SUM(C30:C36)</f>
        <v>34859.85</v>
      </c>
      <c r="D37" s="54">
        <f>SUM(D30:D36)</f>
        <v>34859.85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2.25" customHeight="1">
      <c r="A40" s="67" t="s">
        <v>25</v>
      </c>
      <c r="B40" s="68"/>
      <c r="C40" s="68"/>
      <c r="D40" s="68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>
      <c r="A43" s="11" t="s">
        <v>2</v>
      </c>
      <c r="B43" s="17">
        <v>2210</v>
      </c>
      <c r="C43" s="35">
        <v>459.8</v>
      </c>
      <c r="D43" s="35">
        <v>459.8</v>
      </c>
      <c r="F43" s="25"/>
    </row>
    <row r="44" spans="1:6" ht="18">
      <c r="A44" s="12" t="s">
        <v>3</v>
      </c>
      <c r="B44" s="17">
        <v>2230</v>
      </c>
      <c r="C44" s="53">
        <v>14459.48</v>
      </c>
      <c r="D44" s="53">
        <f>9777+4682.48</f>
        <v>14459.48</v>
      </c>
      <c r="F44" s="25"/>
    </row>
    <row r="45" spans="1:6" ht="18">
      <c r="A45" s="12" t="s">
        <v>4</v>
      </c>
      <c r="B45" s="17">
        <v>2240</v>
      </c>
      <c r="C45" s="53"/>
      <c r="D45" s="53"/>
      <c r="F45" s="25"/>
    </row>
    <row r="46" spans="1:6" ht="18">
      <c r="A46" s="12" t="s">
        <v>9</v>
      </c>
      <c r="B46" s="17">
        <v>2275</v>
      </c>
      <c r="C46" s="53"/>
      <c r="D46" s="53"/>
      <c r="F46" s="25"/>
    </row>
    <row r="47" spans="1:6" ht="18">
      <c r="A47" s="11" t="s">
        <v>14</v>
      </c>
      <c r="B47" s="17">
        <v>2800</v>
      </c>
      <c r="C47" s="53"/>
      <c r="D47" s="53"/>
      <c r="F47" s="25"/>
    </row>
    <row r="48" spans="1:6" ht="52.8">
      <c r="A48" s="11" t="s">
        <v>11</v>
      </c>
      <c r="B48" s="17">
        <v>3110</v>
      </c>
      <c r="C48" s="53"/>
      <c r="D48" s="53"/>
      <c r="F48" s="25"/>
    </row>
    <row r="49" spans="1:6" ht="18">
      <c r="A49" s="18" t="s">
        <v>15</v>
      </c>
      <c r="B49" s="19">
        <v>3132</v>
      </c>
      <c r="C49" s="20"/>
      <c r="D49" s="20"/>
      <c r="F49" s="25"/>
    </row>
    <row r="50" spans="1:6" ht="18">
      <c r="A50" s="11" t="s">
        <v>12</v>
      </c>
      <c r="B50" s="17"/>
      <c r="C50" s="54">
        <f>C43+C44+C47+C48+C49</f>
        <v>14919.279999999999</v>
      </c>
      <c r="D50" s="54">
        <f>D43+D44+D47+D48+D49</f>
        <v>14919.279999999999</v>
      </c>
      <c r="F50" s="25"/>
    </row>
    <row r="51" spans="1:6" ht="18">
      <c r="A51" s="41"/>
      <c r="B51" s="42"/>
      <c r="C51" s="43"/>
      <c r="D51" s="43"/>
      <c r="F51" s="25"/>
    </row>
    <row r="52" spans="1:6" ht="18">
      <c r="A52" s="41"/>
      <c r="B52" s="42"/>
      <c r="C52" s="43"/>
      <c r="D52" s="43"/>
      <c r="F52" s="25"/>
    </row>
    <row r="54" spans="1:6" ht="51" customHeight="1">
      <c r="A54" s="67" t="s">
        <v>70</v>
      </c>
      <c r="B54" s="74"/>
      <c r="C54" s="74"/>
      <c r="D54" s="74"/>
    </row>
    <row r="55" spans="1:6" ht="17.25" customHeight="1">
      <c r="A55" s="67"/>
      <c r="B55" s="68"/>
      <c r="C55" s="68"/>
      <c r="D55" s="68"/>
    </row>
    <row r="57" spans="1:6" ht="17.399999999999999">
      <c r="A57" s="69" t="s">
        <v>26</v>
      </c>
      <c r="B57" s="70"/>
      <c r="C57" s="71" t="s">
        <v>27</v>
      </c>
      <c r="D57" s="70"/>
    </row>
    <row r="58" spans="1:6" ht="18">
      <c r="A58" s="38" t="s">
        <v>38</v>
      </c>
      <c r="B58" s="33">
        <v>2210</v>
      </c>
      <c r="C58" s="91">
        <v>459.8</v>
      </c>
      <c r="D58" s="91"/>
    </row>
    <row r="59" spans="1:6" ht="18">
      <c r="A59" s="38" t="s">
        <v>32</v>
      </c>
      <c r="B59" s="33">
        <v>2210</v>
      </c>
      <c r="C59" s="89"/>
      <c r="D59" s="90"/>
    </row>
    <row r="60" spans="1:6" ht="18">
      <c r="A60" s="38" t="s">
        <v>35</v>
      </c>
      <c r="B60" s="33">
        <v>2210</v>
      </c>
      <c r="C60" s="77"/>
      <c r="D60" s="78"/>
    </row>
    <row r="61" spans="1:6" ht="18">
      <c r="A61" s="38" t="s">
        <v>40</v>
      </c>
      <c r="B61" s="34">
        <v>3110.221</v>
      </c>
      <c r="C61" s="92"/>
      <c r="D61" s="93"/>
    </row>
    <row r="62" spans="1:6" ht="18">
      <c r="A62" s="38" t="s">
        <v>31</v>
      </c>
      <c r="B62" s="33">
        <v>2210</v>
      </c>
      <c r="C62" s="92"/>
      <c r="D62" s="93"/>
    </row>
    <row r="63" spans="1:6" ht="18">
      <c r="A63" s="38" t="s">
        <v>33</v>
      </c>
      <c r="B63" s="33">
        <v>2210</v>
      </c>
      <c r="C63" s="92"/>
      <c r="D63" s="93"/>
    </row>
    <row r="64" spans="1:6" ht="18">
      <c r="A64" s="38" t="s">
        <v>39</v>
      </c>
      <c r="B64" s="33">
        <v>2210</v>
      </c>
      <c r="C64" s="92"/>
      <c r="D64" s="93"/>
    </row>
    <row r="65" spans="1:4" ht="18">
      <c r="A65" s="38" t="s">
        <v>34</v>
      </c>
      <c r="B65" s="33">
        <v>3110</v>
      </c>
      <c r="C65" s="77"/>
      <c r="D65" s="78"/>
    </row>
    <row r="66" spans="1:4" ht="18">
      <c r="A66" s="38" t="s">
        <v>36</v>
      </c>
      <c r="B66" s="33">
        <v>2210</v>
      </c>
      <c r="C66" s="92"/>
      <c r="D66" s="93"/>
    </row>
    <row r="67" spans="1:4" ht="18">
      <c r="A67" s="38" t="s">
        <v>37</v>
      </c>
      <c r="B67" s="33">
        <v>2210</v>
      </c>
      <c r="C67" s="92"/>
      <c r="D67" s="93"/>
    </row>
    <row r="68" spans="1:4" ht="18">
      <c r="A68" s="38" t="s">
        <v>49</v>
      </c>
      <c r="B68" s="33">
        <v>2240</v>
      </c>
      <c r="C68" s="92"/>
      <c r="D68" s="93"/>
    </row>
    <row r="69" spans="1:4" ht="18">
      <c r="A69" s="38" t="s">
        <v>41</v>
      </c>
      <c r="B69" s="33">
        <v>2230</v>
      </c>
      <c r="C69" s="85">
        <v>14459.48</v>
      </c>
      <c r="D69" s="86"/>
    </row>
    <row r="70" spans="1:4" ht="18">
      <c r="A70" s="38" t="s">
        <v>42</v>
      </c>
      <c r="B70" s="33">
        <v>2210</v>
      </c>
      <c r="C70" s="94"/>
      <c r="D70" s="95"/>
    </row>
    <row r="71" spans="1:4" ht="18">
      <c r="A71" s="38" t="s">
        <v>48</v>
      </c>
      <c r="B71" s="33">
        <v>2210</v>
      </c>
      <c r="C71" s="85"/>
      <c r="D71" s="86"/>
    </row>
    <row r="72" spans="1:4" ht="18">
      <c r="A72" s="38" t="s">
        <v>46</v>
      </c>
      <c r="B72" s="33">
        <v>2210</v>
      </c>
      <c r="C72" s="85"/>
      <c r="D72" s="86"/>
    </row>
    <row r="73" spans="1:4" ht="18">
      <c r="A73" s="38" t="s">
        <v>45</v>
      </c>
      <c r="B73" s="33">
        <v>2210</v>
      </c>
      <c r="C73" s="85"/>
      <c r="D73" s="86"/>
    </row>
    <row r="74" spans="1:4" ht="18">
      <c r="A74" s="38" t="s">
        <v>47</v>
      </c>
      <c r="B74" s="39">
        <v>2210</v>
      </c>
      <c r="C74" s="85"/>
      <c r="D74" s="86"/>
    </row>
    <row r="75" spans="1:4" ht="18">
      <c r="A75" s="75"/>
      <c r="B75" s="76"/>
      <c r="C75" s="85"/>
      <c r="D75" s="86"/>
    </row>
    <row r="76" spans="1:4" ht="18">
      <c r="A76" s="75"/>
      <c r="B76" s="76"/>
      <c r="C76" s="87">
        <f>SUM(C58:D75)</f>
        <v>14919.279999999999</v>
      </c>
      <c r="D76" s="88"/>
    </row>
    <row r="77" spans="1:4">
      <c r="C77" s="57"/>
      <c r="D77" s="57"/>
    </row>
  </sheetData>
  <mergeCells count="30"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  <mergeCell ref="C64:D64"/>
    <mergeCell ref="C65:D65"/>
    <mergeCell ref="C66:D66"/>
    <mergeCell ref="C67:D67"/>
    <mergeCell ref="C68:D68"/>
    <mergeCell ref="A3:D3"/>
    <mergeCell ref="A2:D2"/>
    <mergeCell ref="A5:D5"/>
    <mergeCell ref="A27:D27"/>
    <mergeCell ref="A40:D40"/>
    <mergeCell ref="A54:D54"/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5"/>
  <sheetViews>
    <sheetView workbookViewId="0">
      <selection activeCell="C9" sqref="C9"/>
    </sheetView>
  </sheetViews>
  <sheetFormatPr defaultRowHeight="14.4"/>
  <cols>
    <col min="1" max="1" width="40.88671875" style="3" customWidth="1"/>
    <col min="2" max="2" width="8.88671875" style="1" customWidth="1"/>
    <col min="3" max="3" width="17.88671875" customWidth="1"/>
    <col min="4" max="4" width="17.44140625" customWidth="1"/>
    <col min="5" max="5" width="10.44140625" hidden="1" customWidth="1"/>
    <col min="6" max="6" width="11" bestFit="1" customWidth="1"/>
  </cols>
  <sheetData>
    <row r="2" spans="1:6" ht="55.5" customHeight="1">
      <c r="A2" s="72" t="s">
        <v>69</v>
      </c>
      <c r="B2" s="73"/>
      <c r="C2" s="73"/>
      <c r="D2" s="73"/>
    </row>
    <row r="3" spans="1:6" ht="82.5" customHeight="1">
      <c r="A3" s="82" t="s">
        <v>54</v>
      </c>
      <c r="B3" s="83"/>
      <c r="C3" s="83"/>
      <c r="D3" s="83"/>
    </row>
    <row r="4" spans="1:6" ht="18">
      <c r="A4" s="6"/>
      <c r="B4" s="7"/>
      <c r="C4" s="8"/>
      <c r="D4" s="8"/>
    </row>
    <row r="5" spans="1:6" ht="41.25" customHeight="1">
      <c r="A5" s="79" t="s">
        <v>23</v>
      </c>
      <c r="B5" s="80"/>
      <c r="C5" s="80"/>
      <c r="D5" s="80"/>
    </row>
    <row r="6" spans="1:6" s="2" customFormat="1" ht="70.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60">
        <f>3233094.43+46772.81</f>
        <v>3279867.24</v>
      </c>
      <c r="D7" s="60">
        <f>3233094.43+46772.81</f>
        <v>3279867.24</v>
      </c>
      <c r="E7" s="25">
        <f>C7-D7</f>
        <v>0</v>
      </c>
      <c r="F7" s="25">
        <f>C7-D7</f>
        <v>0</v>
      </c>
    </row>
    <row r="8" spans="1:6" s="2" customFormat="1" ht="18">
      <c r="A8" s="21" t="s">
        <v>43</v>
      </c>
      <c r="B8" s="16">
        <v>2120</v>
      </c>
      <c r="C8" s="60">
        <f>707417.56+10290.3</f>
        <v>717707.8600000001</v>
      </c>
      <c r="D8" s="60">
        <f>707417.56+10290.3</f>
        <v>717707.8600000001</v>
      </c>
      <c r="E8" s="25">
        <f t="shared" ref="E8:E25" si="0">C8-D8</f>
        <v>0</v>
      </c>
      <c r="F8" s="25">
        <f t="shared" ref="F8:F25" si="1">C8-D8</f>
        <v>0</v>
      </c>
    </row>
    <row r="9" spans="1:6" ht="35.4">
      <c r="A9" s="11" t="s">
        <v>2</v>
      </c>
      <c r="B9" s="16">
        <v>2210</v>
      </c>
      <c r="C9" s="20">
        <f>53008.8</f>
        <v>53008.800000000003</v>
      </c>
      <c r="D9" s="20">
        <f>53008.8</f>
        <v>53008.800000000003</v>
      </c>
      <c r="E9" s="25">
        <f t="shared" si="0"/>
        <v>0</v>
      </c>
      <c r="F9" s="25">
        <f t="shared" si="1"/>
        <v>0</v>
      </c>
    </row>
    <row r="10" spans="1:6" ht="18">
      <c r="A10" s="11" t="s">
        <v>3</v>
      </c>
      <c r="B10" s="16">
        <v>2230</v>
      </c>
      <c r="C10" s="20">
        <v>148485.1</v>
      </c>
      <c r="D10" s="20">
        <v>148485.1</v>
      </c>
      <c r="E10" s="25">
        <f t="shared" si="0"/>
        <v>0</v>
      </c>
      <c r="F10" s="25">
        <f t="shared" si="1"/>
        <v>0</v>
      </c>
    </row>
    <row r="11" spans="1:6" ht="35.4">
      <c r="A11" s="11" t="s">
        <v>4</v>
      </c>
      <c r="B11" s="16">
        <v>2240</v>
      </c>
      <c r="C11" s="20">
        <v>44899.23</v>
      </c>
      <c r="D11" s="20">
        <v>44899.23</v>
      </c>
      <c r="E11" s="25">
        <f t="shared" si="0"/>
        <v>0</v>
      </c>
      <c r="F11" s="25">
        <f t="shared" si="1"/>
        <v>0</v>
      </c>
    </row>
    <row r="12" spans="1:6" ht="35.4">
      <c r="A12" s="38" t="s">
        <v>72</v>
      </c>
      <c r="B12" s="16">
        <v>2220</v>
      </c>
      <c r="C12" s="20">
        <v>2400</v>
      </c>
      <c r="D12" s="20">
        <v>2400</v>
      </c>
      <c r="E12" s="25">
        <f t="shared" si="0"/>
        <v>0</v>
      </c>
      <c r="F12" s="25">
        <f t="shared" si="1"/>
        <v>0</v>
      </c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5.4">
      <c r="A14" s="11" t="s">
        <v>6</v>
      </c>
      <c r="B14" s="16">
        <v>2272</v>
      </c>
      <c r="C14" s="20">
        <f>23004-5600-2520.6</f>
        <v>14883.4</v>
      </c>
      <c r="D14" s="20">
        <f>23004-5600-2520.6</f>
        <v>14883.4</v>
      </c>
      <c r="E14" s="25">
        <f t="shared" si="0"/>
        <v>0</v>
      </c>
      <c r="F14" s="25">
        <f t="shared" si="1"/>
        <v>0</v>
      </c>
    </row>
    <row r="15" spans="1:6" ht="18">
      <c r="A15" s="11" t="s">
        <v>7</v>
      </c>
      <c r="B15" s="16">
        <v>2273</v>
      </c>
      <c r="C15" s="20">
        <v>58478.25</v>
      </c>
      <c r="D15" s="20">
        <v>58478.25</v>
      </c>
      <c r="E15" s="25">
        <f t="shared" si="0"/>
        <v>0</v>
      </c>
      <c r="F15" s="25">
        <f t="shared" si="1"/>
        <v>0</v>
      </c>
    </row>
    <row r="16" spans="1:6" ht="18">
      <c r="A16" s="11" t="s">
        <v>8</v>
      </c>
      <c r="B16" s="16">
        <v>2274</v>
      </c>
      <c r="C16" s="20">
        <v>199182.5</v>
      </c>
      <c r="D16" s="20">
        <v>199182.5</v>
      </c>
      <c r="E16" s="25">
        <f t="shared" si="0"/>
        <v>0</v>
      </c>
      <c r="F16" s="25">
        <f t="shared" si="1"/>
        <v>0</v>
      </c>
    </row>
    <row r="17" spans="1:9" ht="18">
      <c r="A17" s="11" t="s">
        <v>9</v>
      </c>
      <c r="B17" s="16">
        <v>2275</v>
      </c>
      <c r="C17" s="20"/>
      <c r="D17" s="20"/>
      <c r="E17" s="25">
        <f t="shared" si="0"/>
        <v>0</v>
      </c>
      <c r="F17" s="25">
        <f t="shared" si="1"/>
        <v>0</v>
      </c>
    </row>
    <row r="18" spans="1:9" ht="28.5" customHeight="1">
      <c r="A18" s="11" t="s">
        <v>10</v>
      </c>
      <c r="B18" s="16">
        <v>2282</v>
      </c>
      <c r="C18" s="20">
        <v>1320</v>
      </c>
      <c r="D18" s="20">
        <v>1320</v>
      </c>
      <c r="E18" s="25">
        <f t="shared" si="0"/>
        <v>0</v>
      </c>
      <c r="F18" s="25">
        <f t="shared" si="1"/>
        <v>0</v>
      </c>
    </row>
    <row r="19" spans="1:9" ht="18" customHeight="1">
      <c r="A19" s="11" t="s">
        <v>13</v>
      </c>
      <c r="B19" s="16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20">
        <v>939.14</v>
      </c>
      <c r="D20" s="20">
        <v>939.14</v>
      </c>
      <c r="E20" s="25">
        <f t="shared" si="0"/>
        <v>0</v>
      </c>
      <c r="F20" s="25">
        <f t="shared" si="1"/>
        <v>0</v>
      </c>
    </row>
    <row r="21" spans="1:9" ht="31.5" customHeight="1">
      <c r="A21" s="11" t="s">
        <v>11</v>
      </c>
      <c r="B21" s="16">
        <v>3110</v>
      </c>
      <c r="C21" s="20">
        <v>20663.75</v>
      </c>
      <c r="D21" s="20">
        <v>20663.75</v>
      </c>
      <c r="E21" s="25">
        <f t="shared" si="0"/>
        <v>0</v>
      </c>
      <c r="F21" s="25">
        <f t="shared" si="1"/>
        <v>0</v>
      </c>
      <c r="H21" s="36"/>
    </row>
    <row r="22" spans="1:9" ht="35.4">
      <c r="A22" s="11" t="s">
        <v>19</v>
      </c>
      <c r="B22" s="16">
        <v>3122</v>
      </c>
      <c r="C22" s="20"/>
      <c r="D22" s="20"/>
      <c r="E22" s="25">
        <f t="shared" si="0"/>
        <v>0</v>
      </c>
      <c r="F22" s="25">
        <f t="shared" si="1"/>
        <v>0</v>
      </c>
      <c r="I22" t="s">
        <v>18</v>
      </c>
    </row>
    <row r="23" spans="1:9" ht="35.4">
      <c r="A23" s="11" t="s">
        <v>20</v>
      </c>
      <c r="B23" s="16">
        <v>3132</v>
      </c>
      <c r="C23" s="20"/>
      <c r="D23" s="20"/>
      <c r="E23" s="25">
        <f t="shared" si="0"/>
        <v>0</v>
      </c>
      <c r="F23" s="25">
        <f t="shared" si="1"/>
        <v>0</v>
      </c>
    </row>
    <row r="24" spans="1:9" ht="35.4">
      <c r="A24" s="31" t="s">
        <v>44</v>
      </c>
      <c r="B24" s="16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9" ht="18">
      <c r="A25" s="11" t="s">
        <v>12</v>
      </c>
      <c r="B25" s="16"/>
      <c r="C25" s="54">
        <f>SUM(C7:C24)</f>
        <v>4541835.2700000005</v>
      </c>
      <c r="D25" s="54">
        <f>SUM(D7:D24)</f>
        <v>4541835.2700000005</v>
      </c>
      <c r="E25" s="25">
        <f t="shared" si="0"/>
        <v>0</v>
      </c>
      <c r="F25" s="25">
        <f t="shared" si="1"/>
        <v>0</v>
      </c>
    </row>
    <row r="26" spans="1:9">
      <c r="C26" s="64"/>
      <c r="D26" s="64"/>
    </row>
    <row r="27" spans="1:9" ht="30.75" customHeight="1">
      <c r="A27" s="72" t="s">
        <v>24</v>
      </c>
      <c r="B27" s="81"/>
      <c r="C27" s="81"/>
      <c r="D27" s="81"/>
    </row>
    <row r="28" spans="1:9">
      <c r="D28" s="29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20">
        <v>20.8</v>
      </c>
      <c r="D30" s="20">
        <v>20.8</v>
      </c>
      <c r="F30" s="25"/>
    </row>
    <row r="31" spans="1:9" ht="18" hidden="1">
      <c r="A31" s="12" t="s">
        <v>3</v>
      </c>
      <c r="B31" s="17">
        <v>2230</v>
      </c>
      <c r="C31" s="20"/>
      <c r="D31" s="20"/>
      <c r="F31" s="25"/>
    </row>
    <row r="32" spans="1:9" ht="18" hidden="1">
      <c r="A32" s="12" t="s">
        <v>4</v>
      </c>
      <c r="B32" s="17">
        <v>2240</v>
      </c>
      <c r="C32" s="20"/>
      <c r="D32" s="20"/>
      <c r="F32" s="25"/>
    </row>
    <row r="33" spans="1:6" ht="18" hidden="1">
      <c r="A33" s="32" t="s">
        <v>9</v>
      </c>
      <c r="B33" s="16">
        <v>2275</v>
      </c>
      <c r="C33" s="20"/>
      <c r="D33" s="20"/>
      <c r="F33" s="25"/>
    </row>
    <row r="34" spans="1:6" ht="18" hidden="1">
      <c r="A34" s="11" t="s">
        <v>14</v>
      </c>
      <c r="B34" s="17">
        <v>2800</v>
      </c>
      <c r="C34" s="20"/>
      <c r="D34" s="20"/>
      <c r="F34" s="25"/>
    </row>
    <row r="35" spans="1:6" ht="52.8" hidden="1">
      <c r="A35" s="11" t="s">
        <v>11</v>
      </c>
      <c r="B35" s="17">
        <v>3110</v>
      </c>
      <c r="C35" s="20"/>
      <c r="D35" s="20"/>
      <c r="F35" s="25"/>
    </row>
    <row r="36" spans="1:6" ht="18" hidden="1">
      <c r="A36" s="18" t="s">
        <v>15</v>
      </c>
      <c r="B36" s="19">
        <v>3132</v>
      </c>
      <c r="C36" s="20"/>
      <c r="D36" s="20"/>
      <c r="F36" s="25"/>
    </row>
    <row r="37" spans="1:6" ht="18">
      <c r="A37" s="11" t="s">
        <v>12</v>
      </c>
      <c r="B37" s="17"/>
      <c r="C37" s="54">
        <f>SUM(C30:C36)</f>
        <v>20.8</v>
      </c>
      <c r="D37" s="54">
        <f>SUM(D30:D36)</f>
        <v>20.8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3.75" customHeight="1">
      <c r="A40" s="67" t="s">
        <v>25</v>
      </c>
      <c r="B40" s="68"/>
      <c r="C40" s="68"/>
      <c r="D40" s="68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>
      <c r="A43" s="11" t="s">
        <v>2</v>
      </c>
      <c r="B43" s="17">
        <v>2210</v>
      </c>
      <c r="C43" s="53">
        <v>10155</v>
      </c>
      <c r="D43" s="53">
        <f>2200+7955</f>
        <v>10155</v>
      </c>
      <c r="F43" s="25"/>
    </row>
    <row r="44" spans="1:6" ht="18">
      <c r="A44" s="12" t="s">
        <v>3</v>
      </c>
      <c r="B44" s="17">
        <v>2230</v>
      </c>
      <c r="C44" s="53">
        <v>6096.46</v>
      </c>
      <c r="D44" s="53">
        <v>6096.46</v>
      </c>
      <c r="F44" s="25"/>
    </row>
    <row r="45" spans="1:6" ht="18" hidden="1">
      <c r="A45" s="12" t="s">
        <v>4</v>
      </c>
      <c r="B45" s="17">
        <v>2240</v>
      </c>
      <c r="C45" s="53"/>
      <c r="D45" s="53"/>
      <c r="F45" s="25"/>
    </row>
    <row r="46" spans="1:6" ht="18" hidden="1">
      <c r="A46" s="38" t="s">
        <v>9</v>
      </c>
      <c r="B46" s="17">
        <v>2275</v>
      </c>
      <c r="C46" s="53"/>
      <c r="D46" s="53"/>
      <c r="F46" s="25"/>
    </row>
    <row r="47" spans="1:6" ht="18" hidden="1">
      <c r="A47" s="11" t="s">
        <v>14</v>
      </c>
      <c r="B47" s="17">
        <v>2800</v>
      </c>
      <c r="C47" s="53"/>
      <c r="D47" s="53"/>
      <c r="F47" s="25"/>
    </row>
    <row r="48" spans="1:6" ht="52.8" hidden="1">
      <c r="A48" s="11" t="s">
        <v>11</v>
      </c>
      <c r="B48" s="17">
        <v>3110</v>
      </c>
      <c r="C48" s="53"/>
      <c r="D48" s="53"/>
      <c r="F48" s="25"/>
    </row>
    <row r="49" spans="1:6" ht="18" hidden="1">
      <c r="A49" s="18" t="s">
        <v>15</v>
      </c>
      <c r="B49" s="19">
        <v>3132</v>
      </c>
      <c r="C49" s="20"/>
      <c r="D49" s="20"/>
      <c r="F49" s="25"/>
    </row>
    <row r="50" spans="1:6" ht="18">
      <c r="A50" s="11" t="s">
        <v>12</v>
      </c>
      <c r="B50" s="17"/>
      <c r="C50" s="54">
        <f>C43+C44+C47+C48+C49</f>
        <v>16251.46</v>
      </c>
      <c r="D50" s="54">
        <f>D43+D44+D47+D48+D49</f>
        <v>16251.46</v>
      </c>
      <c r="F50" s="25"/>
    </row>
    <row r="54" spans="1:6" ht="33.75" customHeight="1">
      <c r="A54" s="67" t="s">
        <v>70</v>
      </c>
      <c r="B54" s="74"/>
      <c r="C54" s="74"/>
      <c r="D54" s="74"/>
    </row>
    <row r="56" spans="1:6" ht="17.399999999999999">
      <c r="A56" s="69" t="s">
        <v>26</v>
      </c>
      <c r="B56" s="70"/>
      <c r="C56" s="71" t="s">
        <v>27</v>
      </c>
      <c r="D56" s="70"/>
    </row>
    <row r="57" spans="1:6" ht="18">
      <c r="A57" s="38" t="s">
        <v>38</v>
      </c>
      <c r="B57" s="33">
        <v>2210</v>
      </c>
      <c r="C57" s="91"/>
      <c r="D57" s="91"/>
    </row>
    <row r="58" spans="1:6" ht="18">
      <c r="A58" s="38" t="s">
        <v>32</v>
      </c>
      <c r="B58" s="33">
        <v>2210</v>
      </c>
      <c r="C58" s="89"/>
      <c r="D58" s="90"/>
    </row>
    <row r="59" spans="1:6" ht="18">
      <c r="A59" s="38" t="s">
        <v>35</v>
      </c>
      <c r="B59" s="33">
        <v>2210</v>
      </c>
      <c r="C59" s="89"/>
      <c r="D59" s="90"/>
    </row>
    <row r="60" spans="1:6" ht="18">
      <c r="A60" s="38" t="s">
        <v>40</v>
      </c>
      <c r="B60" s="34">
        <v>3110.221</v>
      </c>
      <c r="C60" s="77"/>
      <c r="D60" s="78"/>
    </row>
    <row r="61" spans="1:6" ht="18">
      <c r="A61" s="38" t="s">
        <v>31</v>
      </c>
      <c r="B61" s="33">
        <v>2210</v>
      </c>
      <c r="C61" s="89"/>
      <c r="D61" s="90"/>
    </row>
    <row r="62" spans="1:6" ht="18">
      <c r="A62" s="38" t="s">
        <v>33</v>
      </c>
      <c r="B62" s="33">
        <v>2210</v>
      </c>
      <c r="C62" s="96">
        <v>2200</v>
      </c>
      <c r="D62" s="97"/>
    </row>
    <row r="63" spans="1:6" ht="18">
      <c r="A63" s="38" t="s">
        <v>39</v>
      </c>
      <c r="B63" s="33">
        <v>2210</v>
      </c>
      <c r="C63" s="96"/>
      <c r="D63" s="97"/>
    </row>
    <row r="64" spans="1:6" ht="18">
      <c r="A64" s="38" t="s">
        <v>34</v>
      </c>
      <c r="B64" s="33">
        <v>3110</v>
      </c>
      <c r="C64" s="85"/>
      <c r="D64" s="86"/>
    </row>
    <row r="65" spans="1:4" ht="18">
      <c r="A65" s="38" t="s">
        <v>36</v>
      </c>
      <c r="B65" s="33">
        <v>2210</v>
      </c>
      <c r="C65" s="94"/>
      <c r="D65" s="95"/>
    </row>
    <row r="66" spans="1:4" ht="18">
      <c r="A66" s="38" t="s">
        <v>37</v>
      </c>
      <c r="B66" s="33">
        <v>2210</v>
      </c>
      <c r="C66" s="94"/>
      <c r="D66" s="95"/>
    </row>
    <row r="67" spans="1:4" ht="18">
      <c r="A67" s="38" t="s">
        <v>49</v>
      </c>
      <c r="B67" s="33">
        <v>2240</v>
      </c>
      <c r="C67" s="94"/>
      <c r="D67" s="95"/>
    </row>
    <row r="68" spans="1:4" ht="18">
      <c r="A68" s="38" t="s">
        <v>41</v>
      </c>
      <c r="B68" s="33">
        <v>2230</v>
      </c>
      <c r="C68" s="85">
        <v>6096.46</v>
      </c>
      <c r="D68" s="86"/>
    </row>
    <row r="69" spans="1:4" ht="18">
      <c r="A69" s="38" t="s">
        <v>42</v>
      </c>
      <c r="B69" s="33">
        <v>2210</v>
      </c>
      <c r="C69" s="94"/>
      <c r="D69" s="95"/>
    </row>
    <row r="70" spans="1:4" ht="18">
      <c r="A70" s="38" t="s">
        <v>48</v>
      </c>
      <c r="B70" s="33">
        <v>2210</v>
      </c>
      <c r="C70" s="85"/>
      <c r="D70" s="86"/>
    </row>
    <row r="71" spans="1:4" ht="18">
      <c r="A71" s="38" t="s">
        <v>46</v>
      </c>
      <c r="B71" s="33">
        <v>2210</v>
      </c>
      <c r="C71" s="85"/>
      <c r="D71" s="86"/>
    </row>
    <row r="72" spans="1:4" ht="18">
      <c r="A72" s="38" t="s">
        <v>45</v>
      </c>
      <c r="B72" s="33">
        <v>2210</v>
      </c>
      <c r="C72" s="85"/>
      <c r="D72" s="86"/>
    </row>
    <row r="73" spans="1:4" ht="18">
      <c r="A73" s="38" t="s">
        <v>47</v>
      </c>
      <c r="B73" s="39">
        <v>2210</v>
      </c>
      <c r="C73" s="85"/>
      <c r="D73" s="86"/>
    </row>
    <row r="74" spans="1:4" ht="18">
      <c r="A74" s="75"/>
      <c r="B74" s="76"/>
      <c r="C74" s="85"/>
      <c r="D74" s="86"/>
    </row>
    <row r="75" spans="1:4" ht="18">
      <c r="A75" s="75"/>
      <c r="B75" s="76"/>
      <c r="C75" s="87">
        <f>SUM(C57:D74)</f>
        <v>8296.4599999999991</v>
      </c>
      <c r="D75" s="88"/>
    </row>
  </sheetData>
  <mergeCells count="29"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  <mergeCell ref="A56:B56"/>
    <mergeCell ref="C56:D56"/>
    <mergeCell ref="C57:D57"/>
    <mergeCell ref="C67:D67"/>
    <mergeCell ref="C68:D68"/>
    <mergeCell ref="C65:D65"/>
    <mergeCell ref="C66:D66"/>
    <mergeCell ref="C63:D63"/>
    <mergeCell ref="C64:D64"/>
    <mergeCell ref="C58:D58"/>
    <mergeCell ref="C59:D59"/>
    <mergeCell ref="C62:D62"/>
    <mergeCell ref="C60:D60"/>
    <mergeCell ref="C61:D61"/>
    <mergeCell ref="A2:D2"/>
    <mergeCell ref="A5:D5"/>
    <mergeCell ref="A27:D27"/>
    <mergeCell ref="A40:D40"/>
    <mergeCell ref="A54:D54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6"/>
  <sheetViews>
    <sheetView topLeftCell="A13" workbookViewId="0">
      <selection activeCell="D9" sqref="D9"/>
    </sheetView>
  </sheetViews>
  <sheetFormatPr defaultRowHeight="14.4"/>
  <cols>
    <col min="1" max="1" width="40.88671875" style="3" customWidth="1"/>
    <col min="2" max="2" width="9.109375" style="1" customWidth="1"/>
    <col min="3" max="3" width="14.88671875" customWidth="1"/>
    <col min="4" max="4" width="14.6640625" customWidth="1"/>
    <col min="5" max="5" width="10" hidden="1" customWidth="1"/>
    <col min="6" max="6" width="11.109375" customWidth="1"/>
  </cols>
  <sheetData>
    <row r="2" spans="1:6" ht="57" customHeight="1">
      <c r="A2" s="72" t="s">
        <v>71</v>
      </c>
      <c r="B2" s="73"/>
      <c r="C2" s="73"/>
      <c r="D2" s="73"/>
    </row>
    <row r="3" spans="1:6" ht="82.5" customHeight="1">
      <c r="A3" s="82" t="s">
        <v>55</v>
      </c>
      <c r="B3" s="83"/>
      <c r="C3" s="83"/>
      <c r="D3" s="83"/>
    </row>
    <row r="4" spans="1:6" ht="18">
      <c r="A4" s="6"/>
      <c r="B4" s="7"/>
      <c r="C4" s="8"/>
      <c r="D4" s="8"/>
    </row>
    <row r="5" spans="1:6" ht="42" customHeight="1">
      <c r="A5" s="79" t="s">
        <v>23</v>
      </c>
      <c r="B5" s="80"/>
      <c r="C5" s="80"/>
      <c r="D5" s="80"/>
    </row>
    <row r="6" spans="1:6" s="2" customFormat="1" ht="74.2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60">
        <f>2346878.91+299589.4</f>
        <v>2646468.31</v>
      </c>
      <c r="D7" s="60">
        <f>2346878.91+299589.4</f>
        <v>2646468.31</v>
      </c>
      <c r="E7" s="25">
        <f>C7-D7</f>
        <v>0</v>
      </c>
      <c r="F7" s="25">
        <f>C7-D7</f>
        <v>0</v>
      </c>
    </row>
    <row r="8" spans="1:6" s="2" customFormat="1" ht="18">
      <c r="A8" s="21" t="s">
        <v>43</v>
      </c>
      <c r="B8" s="16">
        <v>2120</v>
      </c>
      <c r="C8" s="60">
        <f>72352.43+543900.69</f>
        <v>616253.11999999988</v>
      </c>
      <c r="D8" s="60">
        <f>72352.43+543900.69</f>
        <v>616253.11999999988</v>
      </c>
      <c r="E8" s="25">
        <f t="shared" ref="E8:E25" si="0">C8-D8</f>
        <v>0</v>
      </c>
      <c r="F8" s="25">
        <f t="shared" ref="F8:F25" si="1">C8-D8</f>
        <v>0</v>
      </c>
    </row>
    <row r="9" spans="1:6" ht="35.4">
      <c r="A9" s="11" t="s">
        <v>2</v>
      </c>
      <c r="B9" s="16">
        <v>2210</v>
      </c>
      <c r="C9" s="20">
        <f>55339.4+2480</f>
        <v>57819.4</v>
      </c>
      <c r="D9" s="20">
        <f>55339.4+2480</f>
        <v>57819.4</v>
      </c>
      <c r="E9" s="25">
        <f t="shared" si="0"/>
        <v>0</v>
      </c>
      <c r="F9" s="25">
        <f t="shared" si="1"/>
        <v>0</v>
      </c>
    </row>
    <row r="10" spans="1:6" ht="18">
      <c r="A10" s="11" t="s">
        <v>3</v>
      </c>
      <c r="B10" s="16">
        <v>2230</v>
      </c>
      <c r="C10" s="20">
        <f>77523.9+24050.55+5143</f>
        <v>106717.45</v>
      </c>
      <c r="D10" s="20">
        <f>77523.9+24050.55+5143</f>
        <v>106717.45</v>
      </c>
      <c r="E10" s="25">
        <f t="shared" si="0"/>
        <v>0</v>
      </c>
      <c r="F10" s="25">
        <f t="shared" si="1"/>
        <v>0</v>
      </c>
    </row>
    <row r="11" spans="1:6" ht="35.4">
      <c r="A11" s="11" t="s">
        <v>4</v>
      </c>
      <c r="B11" s="16">
        <v>2240</v>
      </c>
      <c r="C11" s="20">
        <f>36033.78+223.44</f>
        <v>36257.22</v>
      </c>
      <c r="D11" s="20">
        <f>36033.78+223.44</f>
        <v>36257.22</v>
      </c>
      <c r="E11" s="25">
        <f t="shared" si="0"/>
        <v>0</v>
      </c>
      <c r="F11" s="25">
        <f t="shared" si="1"/>
        <v>0</v>
      </c>
    </row>
    <row r="12" spans="1:6" ht="35.4">
      <c r="A12" s="38" t="s">
        <v>72</v>
      </c>
      <c r="B12" s="16">
        <v>2220</v>
      </c>
      <c r="C12" s="20">
        <v>2620</v>
      </c>
      <c r="D12" s="20">
        <v>2620</v>
      </c>
      <c r="E12" s="25">
        <f t="shared" si="0"/>
        <v>0</v>
      </c>
      <c r="F12" s="25">
        <f t="shared" si="1"/>
        <v>0</v>
      </c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5.4">
      <c r="A14" s="11" t="s">
        <v>6</v>
      </c>
      <c r="B14" s="16">
        <v>2272</v>
      </c>
      <c r="C14" s="20"/>
      <c r="D14" s="20"/>
      <c r="E14" s="25">
        <f t="shared" si="0"/>
        <v>0</v>
      </c>
      <c r="F14" s="25">
        <f t="shared" si="1"/>
        <v>0</v>
      </c>
    </row>
    <row r="15" spans="1:6" ht="18">
      <c r="A15" s="11" t="s">
        <v>7</v>
      </c>
      <c r="B15" s="16">
        <v>2273</v>
      </c>
      <c r="C15" s="20">
        <v>70799.429999999993</v>
      </c>
      <c r="D15" s="20">
        <v>70799.429999999993</v>
      </c>
      <c r="E15" s="25">
        <f t="shared" si="0"/>
        <v>0</v>
      </c>
      <c r="F15" s="25">
        <f t="shared" si="1"/>
        <v>0</v>
      </c>
    </row>
    <row r="16" spans="1:6" ht="18">
      <c r="A16" s="11" t="s">
        <v>8</v>
      </c>
      <c r="B16" s="16">
        <v>2274</v>
      </c>
      <c r="C16" s="20">
        <v>194060.46</v>
      </c>
      <c r="D16" s="20">
        <v>194060.46</v>
      </c>
      <c r="E16" s="25">
        <f t="shared" si="0"/>
        <v>0</v>
      </c>
      <c r="F16" s="25">
        <f t="shared" si="1"/>
        <v>0</v>
      </c>
    </row>
    <row r="17" spans="1:9" ht="18">
      <c r="A17" s="11" t="s">
        <v>9</v>
      </c>
      <c r="B17" s="16">
        <v>2275</v>
      </c>
      <c r="C17" s="20"/>
      <c r="D17" s="20"/>
      <c r="E17" s="25">
        <f t="shared" si="0"/>
        <v>0</v>
      </c>
      <c r="F17" s="25">
        <f t="shared" si="1"/>
        <v>0</v>
      </c>
    </row>
    <row r="18" spans="1:9" ht="33.75" customHeight="1">
      <c r="A18" s="11" t="s">
        <v>10</v>
      </c>
      <c r="B18" s="16">
        <v>2282</v>
      </c>
      <c r="C18" s="20">
        <v>1320</v>
      </c>
      <c r="D18" s="20">
        <v>1320</v>
      </c>
      <c r="E18" s="25">
        <f t="shared" si="0"/>
        <v>0</v>
      </c>
      <c r="F18" s="25">
        <f t="shared" si="1"/>
        <v>0</v>
      </c>
    </row>
    <row r="19" spans="1:9" ht="18" customHeight="1">
      <c r="A19" s="11" t="s">
        <v>13</v>
      </c>
      <c r="B19" s="16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20">
        <v>1402.01</v>
      </c>
      <c r="D20" s="20">
        <v>1402.01</v>
      </c>
      <c r="E20" s="25">
        <f t="shared" si="0"/>
        <v>0</v>
      </c>
      <c r="F20" s="25">
        <f t="shared" si="1"/>
        <v>0</v>
      </c>
    </row>
    <row r="21" spans="1:9" ht="38.25" customHeight="1">
      <c r="A21" s="11" t="s">
        <v>11</v>
      </c>
      <c r="B21" s="16">
        <v>3110</v>
      </c>
      <c r="C21" s="20">
        <v>95500</v>
      </c>
      <c r="D21" s="20">
        <v>95500</v>
      </c>
      <c r="E21" s="25">
        <f t="shared" si="0"/>
        <v>0</v>
      </c>
      <c r="F21" s="25">
        <f t="shared" si="1"/>
        <v>0</v>
      </c>
      <c r="H21" s="36"/>
    </row>
    <row r="22" spans="1:9" ht="35.4">
      <c r="A22" s="11" t="s">
        <v>19</v>
      </c>
      <c r="B22" s="16">
        <v>3122</v>
      </c>
      <c r="C22" s="20"/>
      <c r="D22" s="20"/>
      <c r="E22" s="25">
        <f t="shared" si="0"/>
        <v>0</v>
      </c>
      <c r="F22" s="25">
        <f t="shared" si="1"/>
        <v>0</v>
      </c>
      <c r="I22" t="s">
        <v>18</v>
      </c>
    </row>
    <row r="23" spans="1:9" ht="35.4">
      <c r="A23" s="11" t="s">
        <v>20</v>
      </c>
      <c r="B23" s="16">
        <v>3132</v>
      </c>
      <c r="C23" s="20"/>
      <c r="D23" s="20"/>
      <c r="E23" s="25">
        <f t="shared" si="0"/>
        <v>0</v>
      </c>
      <c r="F23" s="25">
        <f t="shared" si="1"/>
        <v>0</v>
      </c>
    </row>
    <row r="24" spans="1:9" ht="35.4">
      <c r="A24" s="31" t="s">
        <v>44</v>
      </c>
      <c r="B24" s="16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9" ht="18">
      <c r="A25" s="11" t="s">
        <v>12</v>
      </c>
      <c r="B25" s="16"/>
      <c r="C25" s="54">
        <f>SUM(C7:C24)</f>
        <v>3829217.4</v>
      </c>
      <c r="D25" s="54">
        <f>SUM(D7:D24)</f>
        <v>3829217.4</v>
      </c>
      <c r="E25" s="25">
        <f t="shared" si="0"/>
        <v>0</v>
      </c>
      <c r="F25" s="25">
        <f t="shared" si="1"/>
        <v>0</v>
      </c>
    </row>
    <row r="26" spans="1:9">
      <c r="C26" s="4"/>
      <c r="D26" s="4"/>
    </row>
    <row r="27" spans="1:9" ht="35.25" customHeight="1">
      <c r="A27" s="72" t="s">
        <v>24</v>
      </c>
      <c r="B27" s="81"/>
      <c r="C27" s="81"/>
      <c r="D27" s="81"/>
    </row>
    <row r="28" spans="1:9" ht="18">
      <c r="A28" s="26"/>
      <c r="B28" s="28"/>
      <c r="C28" s="28"/>
      <c r="D28" s="29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53">
        <v>101</v>
      </c>
      <c r="D30" s="20">
        <v>101</v>
      </c>
      <c r="F30" s="25"/>
    </row>
    <row r="31" spans="1:9" ht="18">
      <c r="A31" s="12" t="s">
        <v>3</v>
      </c>
      <c r="B31" s="17">
        <v>2230</v>
      </c>
      <c r="C31" s="58">
        <v>11881.85</v>
      </c>
      <c r="D31" s="53">
        <v>11881.85</v>
      </c>
      <c r="F31" s="25"/>
    </row>
    <row r="32" spans="1:9" ht="18" hidden="1">
      <c r="A32" s="12" t="s">
        <v>4</v>
      </c>
      <c r="B32" s="17">
        <v>2240</v>
      </c>
      <c r="C32" s="20"/>
      <c r="D32" s="20"/>
      <c r="F32" s="25"/>
    </row>
    <row r="33" spans="1:6" ht="18" hidden="1">
      <c r="A33" s="12" t="s">
        <v>9</v>
      </c>
      <c r="B33" s="17">
        <v>2275</v>
      </c>
      <c r="C33" s="20"/>
      <c r="D33" s="20"/>
      <c r="F33" s="25"/>
    </row>
    <row r="34" spans="1:6" ht="18" hidden="1">
      <c r="A34" s="11" t="s">
        <v>14</v>
      </c>
      <c r="B34" s="17">
        <v>2800</v>
      </c>
      <c r="C34" s="20"/>
      <c r="D34" s="20"/>
      <c r="F34" s="25"/>
    </row>
    <row r="35" spans="1:6" ht="52.8" hidden="1">
      <c r="A35" s="11" t="s">
        <v>11</v>
      </c>
      <c r="B35" s="17">
        <v>3110</v>
      </c>
      <c r="C35" s="20"/>
      <c r="D35" s="20"/>
      <c r="F35" s="25"/>
    </row>
    <row r="36" spans="1:6" ht="18" hidden="1">
      <c r="A36" s="18" t="s">
        <v>15</v>
      </c>
      <c r="B36" s="19">
        <v>3132</v>
      </c>
      <c r="C36" s="20"/>
      <c r="D36" s="20"/>
      <c r="F36" s="25"/>
    </row>
    <row r="37" spans="1:6" ht="18">
      <c r="A37" s="11" t="s">
        <v>12</v>
      </c>
      <c r="B37" s="17"/>
      <c r="C37" s="54">
        <f>SUM(C30:C36)</f>
        <v>11982.85</v>
      </c>
      <c r="D37" s="54">
        <f>SUM(D30:D36)</f>
        <v>11982.85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8.25" customHeight="1">
      <c r="A40" s="67" t="s">
        <v>25</v>
      </c>
      <c r="B40" s="68"/>
      <c r="C40" s="68"/>
      <c r="D40" s="68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>
      <c r="A43" s="11" t="s">
        <v>2</v>
      </c>
      <c r="B43" s="17">
        <v>2210</v>
      </c>
      <c r="C43" s="35">
        <v>1835</v>
      </c>
      <c r="D43" s="35">
        <v>1835</v>
      </c>
      <c r="F43" s="25"/>
    </row>
    <row r="44" spans="1:6" ht="18">
      <c r="A44" s="12" t="s">
        <v>3</v>
      </c>
      <c r="B44" s="17">
        <v>2230</v>
      </c>
      <c r="C44" s="53">
        <v>8872.0400000000009</v>
      </c>
      <c r="D44" s="53">
        <v>8872.0400000000009</v>
      </c>
      <c r="F44" s="25"/>
    </row>
    <row r="45" spans="1:6" ht="18">
      <c r="A45" s="12" t="s">
        <v>4</v>
      </c>
      <c r="B45" s="17">
        <v>2240</v>
      </c>
      <c r="C45" s="53"/>
      <c r="D45" s="53"/>
      <c r="F45" s="25"/>
    </row>
    <row r="46" spans="1:6" ht="18">
      <c r="A46" s="38" t="s">
        <v>9</v>
      </c>
      <c r="B46" s="17">
        <v>2275</v>
      </c>
      <c r="C46" s="53"/>
      <c r="D46" s="53"/>
      <c r="F46" s="25"/>
    </row>
    <row r="47" spans="1:6" ht="18">
      <c r="A47" s="11" t="s">
        <v>14</v>
      </c>
      <c r="B47" s="17">
        <v>2800</v>
      </c>
      <c r="C47" s="53"/>
      <c r="D47" s="53"/>
      <c r="F47" s="25"/>
    </row>
    <row r="48" spans="1:6" ht="52.8">
      <c r="A48" s="11" t="s">
        <v>11</v>
      </c>
      <c r="B48" s="17">
        <v>3110</v>
      </c>
      <c r="C48" s="53"/>
      <c r="D48" s="53"/>
      <c r="F48" s="25"/>
    </row>
    <row r="49" spans="1:6" ht="18">
      <c r="A49" s="18" t="s">
        <v>15</v>
      </c>
      <c r="B49" s="19">
        <v>3132</v>
      </c>
      <c r="C49" s="20"/>
      <c r="D49" s="20"/>
      <c r="F49" s="25"/>
    </row>
    <row r="50" spans="1:6" ht="18">
      <c r="A50" s="11" t="s">
        <v>12</v>
      </c>
      <c r="B50" s="17"/>
      <c r="C50" s="54">
        <f>C43+C44+C47+C48+C49+C45</f>
        <v>10707.04</v>
      </c>
      <c r="D50" s="54">
        <f>D43+D44+D47+D48+D49+D45</f>
        <v>10707.04</v>
      </c>
      <c r="F50" s="25"/>
    </row>
    <row r="54" spans="1:6" ht="33.75" customHeight="1">
      <c r="A54" s="67" t="s">
        <v>68</v>
      </c>
      <c r="B54" s="74"/>
      <c r="C54" s="74"/>
      <c r="D54" s="74"/>
    </row>
    <row r="56" spans="1:6" ht="17.399999999999999">
      <c r="A56" s="69" t="s">
        <v>26</v>
      </c>
      <c r="B56" s="70"/>
      <c r="C56" s="71" t="s">
        <v>27</v>
      </c>
      <c r="D56" s="70"/>
    </row>
    <row r="57" spans="1:6" ht="18">
      <c r="A57" s="38" t="s">
        <v>38</v>
      </c>
      <c r="B57" s="33">
        <v>2210</v>
      </c>
      <c r="C57" s="98"/>
      <c r="D57" s="98"/>
    </row>
    <row r="58" spans="1:6" ht="18">
      <c r="A58" s="38" t="s">
        <v>32</v>
      </c>
      <c r="B58" s="33">
        <v>2210</v>
      </c>
      <c r="C58" s="77"/>
      <c r="D58" s="78"/>
    </row>
    <row r="59" spans="1:6" ht="18">
      <c r="A59" s="38" t="s">
        <v>35</v>
      </c>
      <c r="B59" s="33">
        <v>2210</v>
      </c>
      <c r="C59" s="77">
        <v>1835</v>
      </c>
      <c r="D59" s="78"/>
    </row>
    <row r="60" spans="1:6" ht="18">
      <c r="A60" s="38" t="s">
        <v>40</v>
      </c>
      <c r="B60" s="34">
        <v>3110.221</v>
      </c>
      <c r="C60" s="77"/>
      <c r="D60" s="78"/>
    </row>
    <row r="61" spans="1:6" ht="18">
      <c r="A61" s="38" t="s">
        <v>31</v>
      </c>
      <c r="B61" s="33">
        <v>2210</v>
      </c>
      <c r="C61" s="77"/>
      <c r="D61" s="78"/>
    </row>
    <row r="62" spans="1:6" ht="18">
      <c r="A62" s="38" t="s">
        <v>33</v>
      </c>
      <c r="B62" s="33">
        <v>2210</v>
      </c>
      <c r="C62" s="77"/>
      <c r="D62" s="78"/>
    </row>
    <row r="63" spans="1:6" ht="18">
      <c r="A63" s="38" t="s">
        <v>39</v>
      </c>
      <c r="B63" s="33">
        <v>3110</v>
      </c>
      <c r="C63" s="77"/>
      <c r="D63" s="78"/>
    </row>
    <row r="64" spans="1:6" ht="18">
      <c r="A64" s="38" t="s">
        <v>34</v>
      </c>
      <c r="B64" s="33">
        <v>3110</v>
      </c>
      <c r="C64" s="77"/>
      <c r="D64" s="78"/>
    </row>
    <row r="65" spans="1:4" ht="18">
      <c r="A65" s="38" t="s">
        <v>36</v>
      </c>
      <c r="B65" s="33">
        <v>2210</v>
      </c>
      <c r="C65" s="77"/>
      <c r="D65" s="78"/>
    </row>
    <row r="66" spans="1:4" ht="18">
      <c r="A66" s="38" t="s">
        <v>37</v>
      </c>
      <c r="B66" s="33">
        <v>2210</v>
      </c>
      <c r="C66" s="77"/>
      <c r="D66" s="78"/>
    </row>
    <row r="67" spans="1:4" ht="18">
      <c r="A67" s="38" t="s">
        <v>49</v>
      </c>
      <c r="B67" s="33">
        <v>2240</v>
      </c>
      <c r="C67" s="77"/>
      <c r="D67" s="78"/>
    </row>
    <row r="68" spans="1:4" ht="18">
      <c r="A68" s="38" t="s">
        <v>41</v>
      </c>
      <c r="B68" s="33">
        <v>2230</v>
      </c>
      <c r="C68" s="85">
        <f>4677.38+4194.66</f>
        <v>8872.0400000000009</v>
      </c>
      <c r="D68" s="86"/>
    </row>
    <row r="69" spans="1:4" ht="18">
      <c r="A69" s="38" t="s">
        <v>42</v>
      </c>
      <c r="B69" s="33">
        <v>2210</v>
      </c>
      <c r="C69" s="94"/>
      <c r="D69" s="95"/>
    </row>
    <row r="70" spans="1:4" ht="18">
      <c r="A70" s="38" t="s">
        <v>48</v>
      </c>
      <c r="B70" s="33">
        <v>2210</v>
      </c>
      <c r="C70" s="85"/>
      <c r="D70" s="86"/>
    </row>
    <row r="71" spans="1:4" ht="18">
      <c r="A71" s="38" t="s">
        <v>46</v>
      </c>
      <c r="B71" s="33">
        <v>2210</v>
      </c>
      <c r="C71" s="85"/>
      <c r="D71" s="86"/>
    </row>
    <row r="72" spans="1:4" ht="18">
      <c r="A72" s="38" t="s">
        <v>45</v>
      </c>
      <c r="B72" s="33">
        <v>2210</v>
      </c>
      <c r="C72" s="85"/>
      <c r="D72" s="86"/>
    </row>
    <row r="73" spans="1:4" ht="18">
      <c r="A73" s="38" t="s">
        <v>47</v>
      </c>
      <c r="B73" s="39">
        <v>2210</v>
      </c>
      <c r="C73" s="85"/>
      <c r="D73" s="86"/>
    </row>
    <row r="74" spans="1:4" ht="18">
      <c r="A74" s="75"/>
      <c r="B74" s="76"/>
      <c r="C74" s="85"/>
      <c r="D74" s="86"/>
    </row>
    <row r="75" spans="1:4" ht="18">
      <c r="A75" s="75"/>
      <c r="B75" s="76"/>
      <c r="C75" s="87">
        <f>SUM(C57:D74)</f>
        <v>10707.04</v>
      </c>
      <c r="D75" s="88"/>
    </row>
    <row r="76" spans="1:4">
      <c r="C76" s="57"/>
      <c r="D76" s="57"/>
    </row>
  </sheetData>
  <mergeCells count="29">
    <mergeCell ref="A75:B75"/>
    <mergeCell ref="C75:D75"/>
    <mergeCell ref="C71:D71"/>
    <mergeCell ref="C72:D72"/>
    <mergeCell ref="C73:D73"/>
    <mergeCell ref="A74:B74"/>
    <mergeCell ref="C74:D74"/>
    <mergeCell ref="C66:D66"/>
    <mergeCell ref="C67:D67"/>
    <mergeCell ref="C68:D68"/>
    <mergeCell ref="C69:D69"/>
    <mergeCell ref="C70:D70"/>
    <mergeCell ref="A3:D3"/>
    <mergeCell ref="A2:D2"/>
    <mergeCell ref="A5:D5"/>
    <mergeCell ref="A27:D27"/>
    <mergeCell ref="A40:D40"/>
    <mergeCell ref="A54:D54"/>
    <mergeCell ref="C65:D65"/>
    <mergeCell ref="C58:D58"/>
    <mergeCell ref="C63:D63"/>
    <mergeCell ref="C64:D64"/>
    <mergeCell ref="C59:D59"/>
    <mergeCell ref="C62:D62"/>
    <mergeCell ref="C60:D60"/>
    <mergeCell ref="C61:D61"/>
    <mergeCell ref="A56:B56"/>
    <mergeCell ref="C56:D56"/>
    <mergeCell ref="C57:D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7"/>
  <sheetViews>
    <sheetView topLeftCell="A13" workbookViewId="0">
      <selection activeCell="C9" sqref="C9"/>
    </sheetView>
  </sheetViews>
  <sheetFormatPr defaultRowHeight="14.4"/>
  <cols>
    <col min="1" max="1" width="40.88671875" style="3" customWidth="1"/>
    <col min="2" max="2" width="7.44140625" style="1" customWidth="1"/>
    <col min="3" max="3" width="18.88671875" customWidth="1"/>
    <col min="4" max="4" width="15.44140625" customWidth="1"/>
    <col min="5" max="5" width="10.5546875" hidden="1" customWidth="1"/>
    <col min="6" max="6" width="11.33203125" customWidth="1"/>
  </cols>
  <sheetData>
    <row r="2" spans="1:6" ht="61.5" customHeight="1">
      <c r="A2" s="72" t="s">
        <v>69</v>
      </c>
      <c r="B2" s="73"/>
      <c r="C2" s="73"/>
      <c r="D2" s="73"/>
    </row>
    <row r="3" spans="1:6" ht="66" customHeight="1">
      <c r="A3" s="82" t="s">
        <v>61</v>
      </c>
      <c r="B3" s="83"/>
      <c r="C3" s="83"/>
      <c r="D3" s="83"/>
    </row>
    <row r="4" spans="1:6" ht="18">
      <c r="A4" s="6"/>
      <c r="B4" s="7"/>
      <c r="C4" s="8"/>
      <c r="D4" s="8"/>
    </row>
    <row r="5" spans="1:6" ht="39.75" customHeight="1">
      <c r="A5" s="79" t="s">
        <v>23</v>
      </c>
      <c r="B5" s="80"/>
      <c r="C5" s="80"/>
      <c r="D5" s="80"/>
    </row>
    <row r="6" spans="1:6" s="2" customFormat="1" ht="74.2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60">
        <f>2309629.26+497600.68</f>
        <v>2807229.94</v>
      </c>
      <c r="D7" s="60">
        <f>2309629.26+497600.68</f>
        <v>2807229.94</v>
      </c>
      <c r="E7" s="25">
        <f>C7-D7</f>
        <v>0</v>
      </c>
      <c r="F7" s="25">
        <f>C7-D7</f>
        <v>0</v>
      </c>
    </row>
    <row r="8" spans="1:6" s="2" customFormat="1" ht="18">
      <c r="A8" s="21" t="s">
        <v>43</v>
      </c>
      <c r="B8" s="16">
        <v>2120</v>
      </c>
      <c r="C8" s="60">
        <f>111887.57+536871.38</f>
        <v>648758.94999999995</v>
      </c>
      <c r="D8" s="60">
        <f>111887.57+536871.38</f>
        <v>648758.94999999995</v>
      </c>
      <c r="E8" s="25">
        <f t="shared" ref="E8:E25" si="0">C8-D8</f>
        <v>0</v>
      </c>
      <c r="F8" s="25">
        <f t="shared" ref="F8:F25" si="1">C8-D8</f>
        <v>0</v>
      </c>
    </row>
    <row r="9" spans="1:6" ht="35.4">
      <c r="A9" s="11" t="s">
        <v>2</v>
      </c>
      <c r="B9" s="16">
        <v>2210</v>
      </c>
      <c r="C9" s="20">
        <f>61356.4+2685</f>
        <v>64041.4</v>
      </c>
      <c r="D9" s="20">
        <f>61356.4+2685</f>
        <v>64041.4</v>
      </c>
      <c r="E9" s="25">
        <f t="shared" si="0"/>
        <v>0</v>
      </c>
      <c r="F9" s="25">
        <f t="shared" si="1"/>
        <v>0</v>
      </c>
    </row>
    <row r="10" spans="1:6" ht="18">
      <c r="A10" s="11" t="s">
        <v>3</v>
      </c>
      <c r="B10" s="16">
        <v>2230</v>
      </c>
      <c r="C10" s="20">
        <f>26989.03+74529.3+9688</f>
        <v>111206.33</v>
      </c>
      <c r="D10" s="20">
        <f>26989.03+74529.3+9688</f>
        <v>111206.33</v>
      </c>
      <c r="E10" s="25">
        <f t="shared" si="0"/>
        <v>0</v>
      </c>
      <c r="F10" s="25">
        <f t="shared" si="1"/>
        <v>0</v>
      </c>
    </row>
    <row r="11" spans="1:6" ht="35.4">
      <c r="A11" s="11" t="s">
        <v>4</v>
      </c>
      <c r="B11" s="16">
        <v>2240</v>
      </c>
      <c r="C11" s="20">
        <f>142598.64+223.44</f>
        <v>142822.08000000002</v>
      </c>
      <c r="D11" s="20">
        <f>142598.64+223.44</f>
        <v>142822.08000000002</v>
      </c>
      <c r="E11" s="25">
        <f t="shared" si="0"/>
        <v>0</v>
      </c>
      <c r="F11" s="25">
        <f t="shared" si="1"/>
        <v>0</v>
      </c>
    </row>
    <row r="12" spans="1:6" ht="35.4">
      <c r="A12" s="38" t="s">
        <v>72</v>
      </c>
      <c r="B12" s="16">
        <v>2220</v>
      </c>
      <c r="C12" s="20">
        <v>2400</v>
      </c>
      <c r="D12" s="20">
        <v>2400</v>
      </c>
      <c r="E12" s="25">
        <f t="shared" si="0"/>
        <v>0</v>
      </c>
      <c r="F12" s="25">
        <f t="shared" si="1"/>
        <v>0</v>
      </c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5.4">
      <c r="A14" s="11" t="s">
        <v>6</v>
      </c>
      <c r="B14" s="16">
        <v>2272</v>
      </c>
      <c r="C14" s="20"/>
      <c r="D14" s="20"/>
      <c r="E14" s="25">
        <f t="shared" si="0"/>
        <v>0</v>
      </c>
      <c r="F14" s="25">
        <f t="shared" si="1"/>
        <v>0</v>
      </c>
    </row>
    <row r="15" spans="1:6" ht="18">
      <c r="A15" s="11" t="s">
        <v>7</v>
      </c>
      <c r="B15" s="16">
        <v>2273</v>
      </c>
      <c r="C15" s="20">
        <f>42920.38+10613.43</f>
        <v>53533.81</v>
      </c>
      <c r="D15" s="20">
        <f>42920.38+10613.43</f>
        <v>53533.81</v>
      </c>
      <c r="E15" s="25">
        <f t="shared" si="0"/>
        <v>0</v>
      </c>
      <c r="F15" s="25">
        <f t="shared" si="1"/>
        <v>0</v>
      </c>
    </row>
    <row r="16" spans="1:6" ht="18">
      <c r="A16" s="11" t="s">
        <v>8</v>
      </c>
      <c r="B16" s="16">
        <v>2274</v>
      </c>
      <c r="C16" s="20">
        <f>31882.56+112074.66</f>
        <v>143957.22</v>
      </c>
      <c r="D16" s="20">
        <f>31882.56+112074.66</f>
        <v>143957.22</v>
      </c>
      <c r="E16" s="25">
        <f t="shared" si="0"/>
        <v>0</v>
      </c>
      <c r="F16" s="25">
        <f t="shared" si="1"/>
        <v>0</v>
      </c>
    </row>
    <row r="17" spans="1:9" ht="18">
      <c r="A17" s="11" t="s">
        <v>9</v>
      </c>
      <c r="B17" s="16">
        <v>2275</v>
      </c>
      <c r="C17" s="20"/>
      <c r="D17" s="20"/>
      <c r="E17" s="25">
        <f t="shared" si="0"/>
        <v>0</v>
      </c>
      <c r="F17" s="25">
        <f t="shared" si="1"/>
        <v>0</v>
      </c>
    </row>
    <row r="18" spans="1:9" ht="33.75" customHeight="1">
      <c r="A18" s="11" t="s">
        <v>10</v>
      </c>
      <c r="B18" s="16">
        <v>2282</v>
      </c>
      <c r="C18" s="20">
        <v>1770</v>
      </c>
      <c r="D18" s="20">
        <v>1770</v>
      </c>
      <c r="E18" s="25">
        <f t="shared" si="0"/>
        <v>0</v>
      </c>
      <c r="F18" s="25">
        <f t="shared" si="1"/>
        <v>0</v>
      </c>
    </row>
    <row r="19" spans="1:9" ht="18" customHeight="1">
      <c r="A19" s="11" t="s">
        <v>13</v>
      </c>
      <c r="B19" s="16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20">
        <v>952.8</v>
      </c>
      <c r="D20" s="20">
        <v>952.8</v>
      </c>
      <c r="E20" s="25">
        <f t="shared" si="0"/>
        <v>0</v>
      </c>
      <c r="F20" s="25">
        <f t="shared" si="1"/>
        <v>0</v>
      </c>
    </row>
    <row r="21" spans="1:9" ht="39" customHeight="1">
      <c r="A21" s="11" t="s">
        <v>11</v>
      </c>
      <c r="B21" s="16">
        <v>3110</v>
      </c>
      <c r="C21" s="20">
        <v>35043.75</v>
      </c>
      <c r="D21" s="20">
        <v>35043.75</v>
      </c>
      <c r="E21" s="25">
        <f t="shared" si="0"/>
        <v>0</v>
      </c>
      <c r="F21" s="25">
        <f t="shared" si="1"/>
        <v>0</v>
      </c>
      <c r="H21" s="36"/>
    </row>
    <row r="22" spans="1:9" ht="35.4">
      <c r="A22" s="11" t="s">
        <v>19</v>
      </c>
      <c r="B22" s="16">
        <v>3122</v>
      </c>
      <c r="C22" s="20"/>
      <c r="D22" s="20"/>
      <c r="E22" s="25">
        <f t="shared" si="0"/>
        <v>0</v>
      </c>
      <c r="F22" s="25">
        <f t="shared" si="1"/>
        <v>0</v>
      </c>
      <c r="I22" t="s">
        <v>18</v>
      </c>
    </row>
    <row r="23" spans="1:9" ht="35.4">
      <c r="A23" s="11" t="s">
        <v>20</v>
      </c>
      <c r="B23" s="16">
        <v>3132</v>
      </c>
      <c r="C23" s="20"/>
      <c r="D23" s="20"/>
      <c r="E23" s="25">
        <f t="shared" si="0"/>
        <v>0</v>
      </c>
      <c r="F23" s="25">
        <f t="shared" si="1"/>
        <v>0</v>
      </c>
    </row>
    <row r="24" spans="1:9" ht="35.4">
      <c r="A24" s="31" t="s">
        <v>44</v>
      </c>
      <c r="B24" s="16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9" ht="17.399999999999999">
      <c r="A25" s="11" t="s">
        <v>12</v>
      </c>
      <c r="B25" s="12"/>
      <c r="C25" s="54">
        <f>SUM(C7:C24)</f>
        <v>4011716.28</v>
      </c>
      <c r="D25" s="54">
        <f>SUM(D7:D24)</f>
        <v>4011716.28</v>
      </c>
      <c r="E25" s="25">
        <f t="shared" si="0"/>
        <v>0</v>
      </c>
      <c r="F25" s="25">
        <f t="shared" si="1"/>
        <v>0</v>
      </c>
    </row>
    <row r="26" spans="1:9">
      <c r="C26" s="4"/>
      <c r="D26" s="4"/>
    </row>
    <row r="27" spans="1:9" ht="33.75" customHeight="1">
      <c r="A27" s="72" t="s">
        <v>24</v>
      </c>
      <c r="B27" s="81"/>
      <c r="C27" s="81"/>
      <c r="D27" s="81"/>
    </row>
    <row r="28" spans="1:9" ht="18">
      <c r="A28" s="27"/>
      <c r="B28" s="7"/>
      <c r="C28" s="28"/>
      <c r="D28" s="29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 hidden="1">
      <c r="A30" s="11" t="s">
        <v>2</v>
      </c>
      <c r="B30" s="17">
        <v>2210</v>
      </c>
      <c r="C30" s="35"/>
      <c r="D30" s="13"/>
      <c r="F30" s="25"/>
    </row>
    <row r="31" spans="1:9" ht="18">
      <c r="A31" s="12" t="s">
        <v>3</v>
      </c>
      <c r="B31" s="17">
        <v>2230</v>
      </c>
      <c r="C31" s="58">
        <v>10515.68</v>
      </c>
      <c r="D31" s="53">
        <v>10515.68</v>
      </c>
      <c r="F31" s="25"/>
    </row>
    <row r="32" spans="1:9" ht="18" hidden="1">
      <c r="A32" s="12" t="s">
        <v>4</v>
      </c>
      <c r="B32" s="17">
        <v>2240</v>
      </c>
      <c r="C32" s="51"/>
      <c r="D32" s="48"/>
      <c r="F32" s="25"/>
    </row>
    <row r="33" spans="1:6" ht="18" hidden="1">
      <c r="A33" s="11" t="s">
        <v>9</v>
      </c>
      <c r="B33" s="50">
        <v>2275</v>
      </c>
      <c r="C33" s="51"/>
      <c r="D33" s="48"/>
      <c r="F33" s="25"/>
    </row>
    <row r="34" spans="1:6" ht="18" hidden="1">
      <c r="A34" s="11" t="s">
        <v>14</v>
      </c>
      <c r="B34" s="17">
        <v>2800</v>
      </c>
      <c r="C34" s="48"/>
      <c r="D34" s="48"/>
      <c r="F34" s="25"/>
    </row>
    <row r="35" spans="1:6" ht="52.8" hidden="1">
      <c r="A35" s="11" t="s">
        <v>11</v>
      </c>
      <c r="B35" s="17">
        <v>3110</v>
      </c>
      <c r="C35" s="48"/>
      <c r="D35" s="48"/>
      <c r="F35" s="25"/>
    </row>
    <row r="36" spans="1:6" ht="18" hidden="1">
      <c r="A36" s="18" t="s">
        <v>15</v>
      </c>
      <c r="B36" s="19">
        <v>3132</v>
      </c>
      <c r="C36" s="48"/>
      <c r="D36" s="48"/>
      <c r="F36" s="25"/>
    </row>
    <row r="37" spans="1:6" ht="18">
      <c r="A37" s="11" t="s">
        <v>12</v>
      </c>
      <c r="B37" s="17"/>
      <c r="C37" s="54">
        <f>SUM(C30:C36)</f>
        <v>10515.68</v>
      </c>
      <c r="D37" s="54">
        <f>SUM(D30:D36)</f>
        <v>10515.68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67" t="s">
        <v>25</v>
      </c>
      <c r="B40" s="68"/>
      <c r="C40" s="68"/>
      <c r="D40" s="68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>
      <c r="A43" s="11" t="s">
        <v>2</v>
      </c>
      <c r="B43" s="17">
        <v>2210</v>
      </c>
      <c r="C43" s="53">
        <v>25210.83</v>
      </c>
      <c r="D43" s="53">
        <f>2250+22960.83</f>
        <v>25210.83</v>
      </c>
      <c r="F43" s="25"/>
    </row>
    <row r="44" spans="1:6" ht="18">
      <c r="A44" s="12" t="s">
        <v>3</v>
      </c>
      <c r="B44" s="17">
        <v>2230</v>
      </c>
      <c r="C44" s="53">
        <f>13732.35+6386.1</f>
        <v>20118.45</v>
      </c>
      <c r="D44" s="53">
        <f>13732.35+6386.1</f>
        <v>20118.45</v>
      </c>
      <c r="F44" s="25"/>
    </row>
    <row r="45" spans="1:6" ht="18" hidden="1">
      <c r="A45" s="12" t="s">
        <v>4</v>
      </c>
      <c r="B45" s="17">
        <v>2240</v>
      </c>
      <c r="C45" s="53"/>
      <c r="D45" s="53"/>
      <c r="F45" s="25"/>
    </row>
    <row r="46" spans="1:6" ht="18" hidden="1">
      <c r="A46" s="38" t="s">
        <v>9</v>
      </c>
      <c r="B46" s="17">
        <v>2275</v>
      </c>
      <c r="C46" s="53"/>
      <c r="D46" s="53"/>
      <c r="F46" s="25"/>
    </row>
    <row r="47" spans="1:6" ht="18" hidden="1">
      <c r="A47" s="11" t="s">
        <v>14</v>
      </c>
      <c r="B47" s="17">
        <v>2800</v>
      </c>
      <c r="C47" s="53"/>
      <c r="D47" s="53"/>
      <c r="F47" s="25"/>
    </row>
    <row r="48" spans="1:6" ht="52.8" hidden="1">
      <c r="A48" s="11" t="s">
        <v>11</v>
      </c>
      <c r="B48" s="17">
        <v>3110</v>
      </c>
      <c r="C48" s="53"/>
      <c r="D48" s="53"/>
      <c r="F48" s="25"/>
    </row>
    <row r="49" spans="1:6" ht="18" hidden="1">
      <c r="A49" s="18" t="s">
        <v>15</v>
      </c>
      <c r="B49" s="19">
        <v>3132</v>
      </c>
      <c r="C49" s="20"/>
      <c r="D49" s="20"/>
      <c r="F49" s="25"/>
    </row>
    <row r="50" spans="1:6" ht="18">
      <c r="A50" s="11" t="s">
        <v>12</v>
      </c>
      <c r="B50" s="17"/>
      <c r="C50" s="54">
        <f>C43+C44+C47+C48+C49+C45</f>
        <v>45329.279999999999</v>
      </c>
      <c r="D50" s="54">
        <f>D43+D44+D47+D48+D49+D45</f>
        <v>45329.279999999999</v>
      </c>
      <c r="F50" s="25"/>
    </row>
    <row r="54" spans="1:6" ht="34.5" customHeight="1">
      <c r="A54" s="67" t="s">
        <v>70</v>
      </c>
      <c r="B54" s="74"/>
      <c r="C54" s="74"/>
      <c r="D54" s="74"/>
    </row>
    <row r="56" spans="1:6" ht="17.399999999999999">
      <c r="A56" s="69" t="s">
        <v>26</v>
      </c>
      <c r="B56" s="70"/>
      <c r="C56" s="71" t="s">
        <v>27</v>
      </c>
      <c r="D56" s="70"/>
    </row>
    <row r="57" spans="1:6" ht="18">
      <c r="A57" s="38" t="s">
        <v>38</v>
      </c>
      <c r="B57" s="33">
        <v>2210</v>
      </c>
      <c r="C57" s="98"/>
      <c r="D57" s="98"/>
    </row>
    <row r="58" spans="1:6" ht="18">
      <c r="A58" s="38" t="s">
        <v>32</v>
      </c>
      <c r="B58" s="33">
        <v>2210</v>
      </c>
      <c r="C58" s="77"/>
      <c r="D58" s="78"/>
    </row>
    <row r="59" spans="1:6" ht="18">
      <c r="A59" s="38" t="s">
        <v>35</v>
      </c>
      <c r="B59" s="33">
        <v>2210</v>
      </c>
      <c r="C59" s="77">
        <v>2250</v>
      </c>
      <c r="D59" s="78"/>
    </row>
    <row r="60" spans="1:6" ht="18">
      <c r="A60" s="38" t="s">
        <v>40</v>
      </c>
      <c r="B60" s="34">
        <v>3110.221</v>
      </c>
      <c r="C60" s="77"/>
      <c r="D60" s="78"/>
    </row>
    <row r="61" spans="1:6" ht="18">
      <c r="A61" s="38" t="s">
        <v>31</v>
      </c>
      <c r="B61" s="33">
        <v>2210</v>
      </c>
      <c r="C61" s="77"/>
      <c r="D61" s="78"/>
    </row>
    <row r="62" spans="1:6" ht="18">
      <c r="A62" s="38" t="s">
        <v>33</v>
      </c>
      <c r="B62" s="33">
        <v>2210</v>
      </c>
      <c r="C62" s="77"/>
      <c r="D62" s="78"/>
    </row>
    <row r="63" spans="1:6" ht="18">
      <c r="A63" s="38" t="s">
        <v>39</v>
      </c>
      <c r="B63" s="33">
        <v>2210</v>
      </c>
      <c r="C63" s="77"/>
      <c r="D63" s="78"/>
    </row>
    <row r="64" spans="1:6" ht="18">
      <c r="A64" s="38" t="s">
        <v>34</v>
      </c>
      <c r="B64" s="33">
        <v>3110</v>
      </c>
      <c r="C64" s="77"/>
      <c r="D64" s="78"/>
    </row>
    <row r="65" spans="1:4" ht="18">
      <c r="A65" s="38" t="s">
        <v>36</v>
      </c>
      <c r="B65" s="33">
        <v>2210</v>
      </c>
      <c r="C65" s="77"/>
      <c r="D65" s="78"/>
    </row>
    <row r="66" spans="1:4" ht="18">
      <c r="A66" s="38" t="s">
        <v>37</v>
      </c>
      <c r="B66" s="33">
        <v>2210</v>
      </c>
      <c r="C66" s="77"/>
      <c r="D66" s="78"/>
    </row>
    <row r="67" spans="1:4" ht="18">
      <c r="A67" s="38" t="s">
        <v>49</v>
      </c>
      <c r="B67" s="33">
        <v>2240</v>
      </c>
      <c r="C67" s="85"/>
      <c r="D67" s="86"/>
    </row>
    <row r="68" spans="1:4" ht="18">
      <c r="A68" s="38" t="s">
        <v>41</v>
      </c>
      <c r="B68" s="33">
        <v>2230</v>
      </c>
      <c r="C68" s="85">
        <f>13732.38+6386.1</f>
        <v>20118.48</v>
      </c>
      <c r="D68" s="86"/>
    </row>
    <row r="69" spans="1:4" ht="18">
      <c r="A69" s="38" t="s">
        <v>42</v>
      </c>
      <c r="B69" s="33">
        <v>2210</v>
      </c>
      <c r="C69" s="85"/>
      <c r="D69" s="86"/>
    </row>
    <row r="70" spans="1:4" ht="18">
      <c r="A70" s="38" t="s">
        <v>48</v>
      </c>
      <c r="B70" s="33">
        <v>2210</v>
      </c>
      <c r="C70" s="85"/>
      <c r="D70" s="86"/>
    </row>
    <row r="71" spans="1:4" ht="18">
      <c r="A71" s="38" t="s">
        <v>46</v>
      </c>
      <c r="B71" s="33">
        <v>2210</v>
      </c>
      <c r="C71" s="85"/>
      <c r="D71" s="86"/>
    </row>
    <row r="72" spans="1:4" ht="18">
      <c r="A72" s="38" t="s">
        <v>45</v>
      </c>
      <c r="B72" s="33">
        <v>2210</v>
      </c>
      <c r="C72" s="85"/>
      <c r="D72" s="86"/>
    </row>
    <row r="73" spans="1:4" ht="18">
      <c r="A73" s="38" t="s">
        <v>47</v>
      </c>
      <c r="B73" s="39">
        <v>2210</v>
      </c>
      <c r="C73" s="85"/>
      <c r="D73" s="86"/>
    </row>
    <row r="74" spans="1:4" ht="18">
      <c r="A74" s="75"/>
      <c r="B74" s="76"/>
      <c r="C74" s="85"/>
      <c r="D74" s="86"/>
    </row>
    <row r="75" spans="1:4" ht="18">
      <c r="A75" s="75"/>
      <c r="B75" s="76"/>
      <c r="C75" s="87">
        <f>SUM(C57:D74)</f>
        <v>22368.48</v>
      </c>
      <c r="D75" s="88"/>
    </row>
    <row r="76" spans="1:4">
      <c r="C76" s="57"/>
      <c r="D76" s="57"/>
    </row>
    <row r="77" spans="1:4" ht="37.5" hidden="1" customHeight="1">
      <c r="A77" s="67" t="s">
        <v>59</v>
      </c>
      <c r="B77" s="68"/>
      <c r="C77" s="68"/>
      <c r="D77" s="68"/>
    </row>
  </sheetData>
  <mergeCells count="30"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  <mergeCell ref="A3:D3"/>
    <mergeCell ref="A2:D2"/>
    <mergeCell ref="A5:D5"/>
    <mergeCell ref="A27:D27"/>
    <mergeCell ref="A40:D40"/>
    <mergeCell ref="A77:D77"/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  <mergeCell ref="C63:D63"/>
    <mergeCell ref="C64:D64"/>
    <mergeCell ref="C65:D65"/>
    <mergeCell ref="C66:D66"/>
    <mergeCell ref="C67:D67"/>
    <mergeCell ref="C68:D68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I78"/>
  <sheetViews>
    <sheetView workbookViewId="0">
      <selection activeCell="C14" sqref="C14"/>
    </sheetView>
  </sheetViews>
  <sheetFormatPr defaultRowHeight="14.4"/>
  <cols>
    <col min="1" max="1" width="40.88671875" style="3" customWidth="1"/>
    <col min="2" max="2" width="8.6640625" style="1" customWidth="1"/>
    <col min="3" max="3" width="17.88671875" customWidth="1"/>
    <col min="4" max="4" width="15" customWidth="1"/>
    <col min="5" max="5" width="10.6640625" hidden="1" customWidth="1"/>
    <col min="6" max="6" width="11.109375" customWidth="1"/>
  </cols>
  <sheetData>
    <row r="2" spans="1:6" ht="56.25" customHeight="1">
      <c r="A2" s="72" t="s">
        <v>69</v>
      </c>
      <c r="B2" s="73"/>
      <c r="C2" s="73"/>
      <c r="D2" s="73"/>
    </row>
    <row r="3" spans="1:6" ht="47.25" customHeight="1">
      <c r="A3" s="82" t="s">
        <v>30</v>
      </c>
      <c r="B3" s="83"/>
      <c r="C3" s="83"/>
      <c r="D3" s="83"/>
    </row>
    <row r="4" spans="1:6" ht="18">
      <c r="A4" s="6"/>
      <c r="B4" s="7"/>
      <c r="C4" s="8"/>
      <c r="D4" s="8"/>
    </row>
    <row r="5" spans="1:6" ht="45.75" customHeight="1">
      <c r="A5" s="79" t="s">
        <v>23</v>
      </c>
      <c r="B5" s="80"/>
      <c r="C5" s="80"/>
      <c r="D5" s="80"/>
    </row>
    <row r="6" spans="1:6" s="2" customFormat="1" ht="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60">
        <f>3466440.55+150543.04</f>
        <v>3616983.59</v>
      </c>
      <c r="D7" s="60">
        <f>3466440.55+150543.04</f>
        <v>3616983.59</v>
      </c>
      <c r="E7" s="25">
        <f>C7-D7</f>
        <v>0</v>
      </c>
      <c r="F7" s="25">
        <f>C7-D7</f>
        <v>0</v>
      </c>
    </row>
    <row r="8" spans="1:6" s="2" customFormat="1" ht="18">
      <c r="A8" s="21" t="s">
        <v>43</v>
      </c>
      <c r="B8" s="16">
        <v>2120</v>
      </c>
      <c r="C8" s="60">
        <f>781425.02+33119.45</f>
        <v>814544.47</v>
      </c>
      <c r="D8" s="60">
        <f>781425.02+33119.45</f>
        <v>814544.47</v>
      </c>
      <c r="E8" s="25">
        <f t="shared" ref="E8:E25" si="0">C8-D8</f>
        <v>0</v>
      </c>
      <c r="F8" s="25">
        <f t="shared" ref="F8:F25" si="1">C8-D8</f>
        <v>0</v>
      </c>
    </row>
    <row r="9" spans="1:6" ht="35.4">
      <c r="A9" s="11" t="s">
        <v>2</v>
      </c>
      <c r="B9" s="16">
        <v>2210</v>
      </c>
      <c r="C9" s="20">
        <f>225705.8-895</f>
        <v>224810.8</v>
      </c>
      <c r="D9" s="20">
        <f>225705.8-895</f>
        <v>224810.8</v>
      </c>
      <c r="E9" s="25">
        <f t="shared" si="0"/>
        <v>0</v>
      </c>
      <c r="F9" s="25">
        <f t="shared" si="1"/>
        <v>0</v>
      </c>
    </row>
    <row r="10" spans="1:6" ht="18">
      <c r="A10" s="11" t="s">
        <v>3</v>
      </c>
      <c r="B10" s="16">
        <v>2230</v>
      </c>
      <c r="C10" s="20">
        <v>176206.5</v>
      </c>
      <c r="D10" s="20">
        <v>176206.5</v>
      </c>
      <c r="E10" s="25">
        <f t="shared" si="0"/>
        <v>0</v>
      </c>
      <c r="F10" s="25">
        <f t="shared" si="1"/>
        <v>0</v>
      </c>
    </row>
    <row r="11" spans="1:6" ht="35.4">
      <c r="A11" s="11" t="s">
        <v>4</v>
      </c>
      <c r="B11" s="16">
        <v>2240</v>
      </c>
      <c r="C11" s="20">
        <v>245311.06</v>
      </c>
      <c r="D11" s="20">
        <v>245311.06</v>
      </c>
      <c r="E11" s="25">
        <f t="shared" si="0"/>
        <v>0</v>
      </c>
      <c r="F11" s="25">
        <f t="shared" si="1"/>
        <v>0</v>
      </c>
    </row>
    <row r="12" spans="1:6" ht="35.4">
      <c r="A12" s="18" t="s">
        <v>72</v>
      </c>
      <c r="B12" s="16">
        <v>2220</v>
      </c>
      <c r="C12" s="20">
        <v>4800</v>
      </c>
      <c r="D12" s="20">
        <v>4800</v>
      </c>
      <c r="E12" s="25">
        <f t="shared" si="0"/>
        <v>0</v>
      </c>
      <c r="F12" s="25">
        <f t="shared" si="1"/>
        <v>0</v>
      </c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5.4">
      <c r="A14" s="11" t="s">
        <v>6</v>
      </c>
      <c r="B14" s="16">
        <v>2272</v>
      </c>
      <c r="C14" s="20">
        <f>6100.8-2200</f>
        <v>3900.8</v>
      </c>
      <c r="D14" s="20">
        <f>6100.8-2200</f>
        <v>3900.8</v>
      </c>
      <c r="E14" s="25">
        <f t="shared" si="0"/>
        <v>0</v>
      </c>
      <c r="F14" s="25">
        <f t="shared" si="1"/>
        <v>0</v>
      </c>
    </row>
    <row r="15" spans="1:6" ht="18">
      <c r="A15" s="11" t="s">
        <v>7</v>
      </c>
      <c r="B15" s="16">
        <v>2273</v>
      </c>
      <c r="C15" s="20">
        <v>42778.7</v>
      </c>
      <c r="D15" s="20">
        <v>42778.7</v>
      </c>
      <c r="E15" s="25">
        <f t="shared" si="0"/>
        <v>0</v>
      </c>
      <c r="F15" s="25">
        <f t="shared" si="1"/>
        <v>0</v>
      </c>
    </row>
    <row r="16" spans="1:6" ht="18">
      <c r="A16" s="11" t="s">
        <v>8</v>
      </c>
      <c r="B16" s="16">
        <v>2274</v>
      </c>
      <c r="C16" s="20"/>
      <c r="D16" s="20"/>
      <c r="E16" s="25">
        <f t="shared" si="0"/>
        <v>0</v>
      </c>
      <c r="F16" s="25">
        <f t="shared" si="1"/>
        <v>0</v>
      </c>
    </row>
    <row r="17" spans="1:9" ht="18">
      <c r="A17" s="11" t="s">
        <v>9</v>
      </c>
      <c r="B17" s="16">
        <v>2275</v>
      </c>
      <c r="C17" s="20">
        <v>595095.56000000006</v>
      </c>
      <c r="D17" s="20">
        <v>595095.56000000006</v>
      </c>
      <c r="E17" s="25">
        <f t="shared" si="0"/>
        <v>0</v>
      </c>
      <c r="F17" s="25">
        <f t="shared" si="1"/>
        <v>0</v>
      </c>
    </row>
    <row r="18" spans="1:9" ht="33" customHeight="1">
      <c r="A18" s="11" t="s">
        <v>10</v>
      </c>
      <c r="B18" s="16">
        <v>2282</v>
      </c>
      <c r="C18" s="20">
        <v>1770</v>
      </c>
      <c r="D18" s="20">
        <v>1770</v>
      </c>
      <c r="E18" s="25">
        <f t="shared" si="0"/>
        <v>0</v>
      </c>
      <c r="F18" s="25">
        <f t="shared" si="1"/>
        <v>0</v>
      </c>
    </row>
    <row r="19" spans="1:9" ht="18" customHeight="1">
      <c r="A19" s="11" t="s">
        <v>13</v>
      </c>
      <c r="B19" s="16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9" ht="22.5" customHeight="1">
      <c r="A20" s="11" t="s">
        <v>14</v>
      </c>
      <c r="B20" s="16">
        <v>2800</v>
      </c>
      <c r="C20" s="20">
        <v>20028.36</v>
      </c>
      <c r="D20" s="20">
        <v>20028.36</v>
      </c>
      <c r="E20" s="25">
        <f t="shared" si="0"/>
        <v>0</v>
      </c>
      <c r="F20" s="25">
        <f t="shared" si="1"/>
        <v>0</v>
      </c>
    </row>
    <row r="21" spans="1:9" ht="36.75" customHeight="1">
      <c r="A21" s="11" t="s">
        <v>11</v>
      </c>
      <c r="B21" s="16">
        <v>3110</v>
      </c>
      <c r="C21" s="20">
        <v>78019</v>
      </c>
      <c r="D21" s="20">
        <v>78019</v>
      </c>
      <c r="E21" s="25">
        <f t="shared" si="0"/>
        <v>0</v>
      </c>
      <c r="F21" s="25">
        <f t="shared" si="1"/>
        <v>0</v>
      </c>
      <c r="H21" s="36"/>
    </row>
    <row r="22" spans="1:9" ht="35.4">
      <c r="A22" s="11" t="s">
        <v>19</v>
      </c>
      <c r="B22" s="16">
        <v>3122</v>
      </c>
      <c r="C22" s="20"/>
      <c r="D22" s="20"/>
      <c r="E22" s="25">
        <f t="shared" si="0"/>
        <v>0</v>
      </c>
      <c r="F22" s="25">
        <f t="shared" si="1"/>
        <v>0</v>
      </c>
      <c r="I22" t="s">
        <v>18</v>
      </c>
    </row>
    <row r="23" spans="1:9" ht="35.4">
      <c r="A23" s="11" t="s">
        <v>20</v>
      </c>
      <c r="B23" s="16">
        <v>3132</v>
      </c>
      <c r="C23" s="20"/>
      <c r="D23" s="20"/>
      <c r="E23" s="25">
        <f t="shared" si="0"/>
        <v>0</v>
      </c>
      <c r="F23" s="25">
        <f t="shared" si="1"/>
        <v>0</v>
      </c>
    </row>
    <row r="24" spans="1:9" ht="35.4">
      <c r="A24" s="31" t="s">
        <v>44</v>
      </c>
      <c r="B24" s="16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9" ht="18">
      <c r="A25" s="11" t="s">
        <v>12</v>
      </c>
      <c r="B25" s="16"/>
      <c r="C25" s="54">
        <f>SUM(C7:C24)</f>
        <v>5824248.8399999989</v>
      </c>
      <c r="D25" s="54">
        <f>D7+D8+D9+D10+D11+D12+D14+D15+D17+D18+D20+D21</f>
        <v>5824248.8399999989</v>
      </c>
      <c r="E25" s="25">
        <f t="shared" si="0"/>
        <v>0</v>
      </c>
      <c r="F25" s="25">
        <f t="shared" si="1"/>
        <v>0</v>
      </c>
    </row>
    <row r="26" spans="1:9">
      <c r="C26" s="64"/>
      <c r="D26" s="64"/>
    </row>
    <row r="27" spans="1:9" ht="18">
      <c r="A27" s="23"/>
      <c r="B27" s="24"/>
      <c r="C27" s="24"/>
      <c r="D27" s="8"/>
    </row>
    <row r="28" spans="1:9" ht="33" customHeight="1">
      <c r="A28" s="72" t="s">
        <v>24</v>
      </c>
      <c r="B28" s="81"/>
      <c r="C28" s="81"/>
      <c r="D28" s="81"/>
    </row>
    <row r="29" spans="1:9" ht="18">
      <c r="A29" s="26"/>
      <c r="B29" s="28"/>
      <c r="C29" s="28"/>
      <c r="D29" s="29"/>
    </row>
    <row r="30" spans="1:9" ht="69.599999999999994">
      <c r="A30" s="15" t="s">
        <v>0</v>
      </c>
      <c r="B30" s="15" t="s">
        <v>1</v>
      </c>
      <c r="C30" s="10"/>
      <c r="D30" s="10" t="s">
        <v>17</v>
      </c>
    </row>
    <row r="31" spans="1:9" ht="35.4">
      <c r="A31" s="11" t="s">
        <v>2</v>
      </c>
      <c r="B31" s="17">
        <v>2210</v>
      </c>
      <c r="C31" s="53">
        <f>D31</f>
        <v>7949.5</v>
      </c>
      <c r="D31" s="53">
        <f>7949.5</f>
        <v>7949.5</v>
      </c>
      <c r="F31" s="25"/>
    </row>
    <row r="32" spans="1:9" ht="18">
      <c r="A32" s="12" t="s">
        <v>3</v>
      </c>
      <c r="B32" s="17">
        <v>2230</v>
      </c>
      <c r="C32" s="53">
        <v>4085</v>
      </c>
      <c r="D32" s="53">
        <v>4085</v>
      </c>
      <c r="F32" s="25"/>
    </row>
    <row r="33" spans="1:6" ht="18">
      <c r="A33" s="12" t="s">
        <v>4</v>
      </c>
      <c r="B33" s="17">
        <v>2240</v>
      </c>
      <c r="C33" s="53">
        <v>950</v>
      </c>
      <c r="D33" s="53">
        <v>950</v>
      </c>
      <c r="F33" s="25"/>
    </row>
    <row r="34" spans="1:6" ht="18" hidden="1">
      <c r="A34" s="12" t="s">
        <v>9</v>
      </c>
      <c r="B34" s="17">
        <v>2275</v>
      </c>
      <c r="C34" s="35"/>
      <c r="D34" s="35"/>
      <c r="F34" s="25"/>
    </row>
    <row r="35" spans="1:6" ht="18" hidden="1">
      <c r="A35" s="11" t="s">
        <v>14</v>
      </c>
      <c r="B35" s="17">
        <v>2800</v>
      </c>
      <c r="C35" s="35"/>
      <c r="D35" s="13"/>
      <c r="F35" s="25"/>
    </row>
    <row r="36" spans="1:6" ht="52.8" hidden="1">
      <c r="A36" s="11" t="s">
        <v>11</v>
      </c>
      <c r="B36" s="17">
        <v>3110</v>
      </c>
      <c r="C36" s="13"/>
      <c r="D36" s="13"/>
      <c r="F36" s="25"/>
    </row>
    <row r="37" spans="1:6" ht="18" hidden="1">
      <c r="A37" s="18" t="s">
        <v>15</v>
      </c>
      <c r="B37" s="19">
        <v>3132</v>
      </c>
      <c r="C37" s="20"/>
      <c r="D37" s="20"/>
      <c r="F37" s="25"/>
    </row>
    <row r="38" spans="1:6" ht="18">
      <c r="A38" s="11" t="s">
        <v>12</v>
      </c>
      <c r="B38" s="17"/>
      <c r="C38" s="14">
        <f>SUM(C31:C37)</f>
        <v>12984.5</v>
      </c>
      <c r="D38" s="14">
        <f>SUM(D31:D37)</f>
        <v>12984.5</v>
      </c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67" t="s">
        <v>25</v>
      </c>
      <c r="B41" s="68"/>
      <c r="C41" s="68"/>
      <c r="D41" s="68"/>
    </row>
    <row r="42" spans="1:6">
      <c r="A42" s="1"/>
      <c r="B42" s="5"/>
      <c r="C42" s="4"/>
      <c r="D42" s="4"/>
    </row>
    <row r="43" spans="1:6" ht="69.599999999999994">
      <c r="A43" s="15" t="s">
        <v>0</v>
      </c>
      <c r="B43" s="15" t="s">
        <v>1</v>
      </c>
      <c r="C43" s="10" t="s">
        <v>22</v>
      </c>
      <c r="D43" s="10" t="s">
        <v>17</v>
      </c>
    </row>
    <row r="44" spans="1:6" ht="35.4">
      <c r="A44" s="11" t="s">
        <v>2</v>
      </c>
      <c r="B44" s="17">
        <v>2210</v>
      </c>
      <c r="C44" s="53">
        <v>21186</v>
      </c>
      <c r="D44" s="53">
        <f>930+20256</f>
        <v>21186</v>
      </c>
      <c r="F44" s="25"/>
    </row>
    <row r="45" spans="1:6" ht="18">
      <c r="A45" s="12" t="s">
        <v>3</v>
      </c>
      <c r="B45" s="17">
        <v>2230</v>
      </c>
      <c r="C45" s="53">
        <v>13870.18</v>
      </c>
      <c r="D45" s="53">
        <f>13870.18</f>
        <v>13870.18</v>
      </c>
      <c r="F45" s="25"/>
    </row>
    <row r="46" spans="1:6" ht="18" hidden="1">
      <c r="A46" s="12" t="s">
        <v>4</v>
      </c>
      <c r="B46" s="17">
        <v>2240</v>
      </c>
      <c r="C46" s="53"/>
      <c r="D46" s="53"/>
      <c r="F46" s="25"/>
    </row>
    <row r="47" spans="1:6" ht="18" hidden="1">
      <c r="A47" s="12" t="s">
        <v>9</v>
      </c>
      <c r="B47" s="17">
        <v>2275</v>
      </c>
      <c r="C47" s="53"/>
      <c r="D47" s="53"/>
      <c r="F47" s="25"/>
    </row>
    <row r="48" spans="1:6" ht="18" hidden="1">
      <c r="A48" s="11" t="s">
        <v>14</v>
      </c>
      <c r="B48" s="17">
        <v>2800</v>
      </c>
      <c r="C48" s="53"/>
      <c r="D48" s="53"/>
      <c r="F48" s="25"/>
    </row>
    <row r="49" spans="1:6" ht="52.8" hidden="1">
      <c r="A49" s="11" t="s">
        <v>11</v>
      </c>
      <c r="B49" s="17">
        <v>3110</v>
      </c>
      <c r="C49" s="53"/>
      <c r="D49" s="53"/>
      <c r="F49" s="25"/>
    </row>
    <row r="50" spans="1:6" ht="18" hidden="1">
      <c r="A50" s="18" t="s">
        <v>15</v>
      </c>
      <c r="B50" s="19">
        <v>3132</v>
      </c>
      <c r="C50" s="20"/>
      <c r="D50" s="20"/>
      <c r="F50" s="25"/>
    </row>
    <row r="51" spans="1:6" ht="18">
      <c r="A51" s="11" t="s">
        <v>12</v>
      </c>
      <c r="B51" s="17"/>
      <c r="C51" s="54">
        <f>SUM(C44:C49)</f>
        <v>35056.18</v>
      </c>
      <c r="D51" s="54">
        <f>D44+D45+D48+D49+D50+D47+D46</f>
        <v>35056.18</v>
      </c>
      <c r="F51" s="25"/>
    </row>
    <row r="53" spans="1:6" ht="35.25" customHeight="1">
      <c r="A53" s="67"/>
      <c r="B53" s="68"/>
      <c r="C53" s="68"/>
      <c r="D53" s="68"/>
    </row>
    <row r="54" spans="1:6" ht="47.25" customHeight="1">
      <c r="A54" s="67" t="s">
        <v>68</v>
      </c>
      <c r="B54" s="74"/>
      <c r="C54" s="74"/>
      <c r="D54" s="74"/>
    </row>
    <row r="57" spans="1:6" ht="17.399999999999999">
      <c r="A57" s="69" t="s">
        <v>26</v>
      </c>
      <c r="B57" s="70"/>
      <c r="C57" s="71" t="s">
        <v>27</v>
      </c>
      <c r="D57" s="70"/>
    </row>
    <row r="58" spans="1:6" ht="18">
      <c r="A58" s="38" t="s">
        <v>38</v>
      </c>
      <c r="B58" s="33">
        <v>2210</v>
      </c>
      <c r="C58" s="84">
        <f>405+525</f>
        <v>930</v>
      </c>
      <c r="D58" s="84"/>
    </row>
    <row r="59" spans="1:6" ht="18">
      <c r="A59" s="38" t="s">
        <v>32</v>
      </c>
      <c r="B59" s="33">
        <v>2210</v>
      </c>
      <c r="C59" s="94"/>
      <c r="D59" s="95"/>
    </row>
    <row r="60" spans="1:6" ht="18">
      <c r="A60" s="38" t="s">
        <v>35</v>
      </c>
      <c r="B60" s="33">
        <v>2210</v>
      </c>
      <c r="C60" s="94"/>
      <c r="D60" s="95"/>
    </row>
    <row r="61" spans="1:6" ht="18">
      <c r="A61" s="38" t="s">
        <v>40</v>
      </c>
      <c r="B61" s="34">
        <v>3110.221</v>
      </c>
      <c r="C61" s="94"/>
      <c r="D61" s="95"/>
    </row>
    <row r="62" spans="1:6" ht="18">
      <c r="A62" s="38" t="s">
        <v>31</v>
      </c>
      <c r="B62" s="33">
        <v>2210</v>
      </c>
      <c r="C62" s="94"/>
      <c r="D62" s="95"/>
    </row>
    <row r="63" spans="1:6" ht="18">
      <c r="A63" s="38" t="s">
        <v>33</v>
      </c>
      <c r="B63" s="33">
        <v>2210</v>
      </c>
      <c r="C63" s="94"/>
      <c r="D63" s="95"/>
    </row>
    <row r="64" spans="1:6" ht="18">
      <c r="A64" s="38" t="s">
        <v>39</v>
      </c>
      <c r="B64" s="33">
        <v>2210</v>
      </c>
      <c r="C64" s="85"/>
      <c r="D64" s="86"/>
    </row>
    <row r="65" spans="1:4" ht="18">
      <c r="A65" s="38" t="s">
        <v>34</v>
      </c>
      <c r="B65" s="33">
        <v>3110</v>
      </c>
      <c r="C65" s="85"/>
      <c r="D65" s="86"/>
    </row>
    <row r="66" spans="1:4" ht="18">
      <c r="A66" s="38" t="s">
        <v>36</v>
      </c>
      <c r="B66" s="33">
        <v>2210</v>
      </c>
      <c r="C66" s="85"/>
      <c r="D66" s="86"/>
    </row>
    <row r="67" spans="1:4" ht="18">
      <c r="A67" s="38" t="s">
        <v>37</v>
      </c>
      <c r="B67" s="33">
        <v>2210</v>
      </c>
      <c r="C67" s="85"/>
      <c r="D67" s="86"/>
    </row>
    <row r="68" spans="1:4" ht="18">
      <c r="A68" s="38" t="s">
        <v>49</v>
      </c>
      <c r="B68" s="33">
        <v>2240</v>
      </c>
      <c r="C68" s="85"/>
      <c r="D68" s="86"/>
    </row>
    <row r="69" spans="1:4" ht="18">
      <c r="A69" s="38" t="s">
        <v>41</v>
      </c>
      <c r="B69" s="33">
        <v>2230</v>
      </c>
      <c r="C69" s="85">
        <v>13870.18</v>
      </c>
      <c r="D69" s="86"/>
    </row>
    <row r="70" spans="1:4" ht="18">
      <c r="A70" s="38" t="s">
        <v>42</v>
      </c>
      <c r="B70" s="33">
        <v>2210</v>
      </c>
      <c r="C70" s="85"/>
      <c r="D70" s="86"/>
    </row>
    <row r="71" spans="1:4" ht="18">
      <c r="A71" s="38" t="s">
        <v>48</v>
      </c>
      <c r="B71" s="33">
        <v>2210</v>
      </c>
      <c r="C71" s="85"/>
      <c r="D71" s="86"/>
    </row>
    <row r="72" spans="1:4" ht="18">
      <c r="A72" s="38" t="s">
        <v>46</v>
      </c>
      <c r="B72" s="33">
        <v>2210</v>
      </c>
      <c r="C72" s="85"/>
      <c r="D72" s="86"/>
    </row>
    <row r="73" spans="1:4" ht="18">
      <c r="A73" s="38" t="s">
        <v>45</v>
      </c>
      <c r="B73" s="33">
        <v>2210</v>
      </c>
      <c r="C73" s="85"/>
      <c r="D73" s="86"/>
    </row>
    <row r="74" spans="1:4" ht="18">
      <c r="A74" s="38" t="s">
        <v>47</v>
      </c>
      <c r="B74" s="39">
        <v>2210</v>
      </c>
      <c r="C74" s="85"/>
      <c r="D74" s="86"/>
    </row>
    <row r="75" spans="1:4" ht="18">
      <c r="A75" s="75"/>
      <c r="B75" s="76"/>
      <c r="C75" s="85"/>
      <c r="D75" s="86"/>
    </row>
    <row r="76" spans="1:4" ht="18">
      <c r="A76" s="75"/>
      <c r="B76" s="76"/>
      <c r="C76" s="87">
        <f>SUM(C58:D74)</f>
        <v>14800.18</v>
      </c>
      <c r="D76" s="88"/>
    </row>
    <row r="77" spans="1:4">
      <c r="C77" s="57"/>
      <c r="D77" s="57"/>
    </row>
    <row r="78" spans="1:4" ht="34.5" hidden="1" customHeight="1">
      <c r="A78" s="67" t="s">
        <v>59</v>
      </c>
      <c r="B78" s="68"/>
      <c r="C78" s="68"/>
      <c r="D78" s="68"/>
    </row>
  </sheetData>
  <mergeCells count="31">
    <mergeCell ref="A54:D54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  <mergeCell ref="A3:D3"/>
    <mergeCell ref="A2:D2"/>
    <mergeCell ref="A5:D5"/>
    <mergeCell ref="A28:D28"/>
    <mergeCell ref="A41:D41"/>
    <mergeCell ref="A78:D78"/>
    <mergeCell ref="A53:D53"/>
    <mergeCell ref="C63:D63"/>
    <mergeCell ref="C61:D61"/>
    <mergeCell ref="C59:D59"/>
    <mergeCell ref="C60:D60"/>
    <mergeCell ref="C62:D62"/>
    <mergeCell ref="A57:B57"/>
    <mergeCell ref="C57:D57"/>
    <mergeCell ref="C58:D58"/>
    <mergeCell ref="C64:D64"/>
    <mergeCell ref="C65:D65"/>
    <mergeCell ref="C66:D66"/>
    <mergeCell ref="C67:D67"/>
    <mergeCell ref="C68:D68"/>
    <mergeCell ref="C69:D6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7"/>
  <sheetViews>
    <sheetView workbookViewId="0">
      <selection activeCell="C15" sqref="C15"/>
    </sheetView>
  </sheetViews>
  <sheetFormatPr defaultRowHeight="14.4"/>
  <cols>
    <col min="1" max="1" width="40.88671875" style="3" customWidth="1"/>
    <col min="2" max="2" width="9.109375" style="1" customWidth="1"/>
    <col min="3" max="3" width="17.6640625" customWidth="1"/>
    <col min="4" max="4" width="16.88671875" customWidth="1"/>
    <col min="5" max="5" width="10.6640625" hidden="1" customWidth="1"/>
    <col min="6" max="6" width="11.5546875" customWidth="1"/>
  </cols>
  <sheetData>
    <row r="2" spans="1:6" ht="58.5" customHeight="1">
      <c r="A2" s="72" t="s">
        <v>69</v>
      </c>
      <c r="B2" s="73"/>
      <c r="C2" s="73"/>
      <c r="D2" s="73"/>
    </row>
    <row r="3" spans="1:6" ht="42" customHeight="1">
      <c r="A3" s="82" t="s">
        <v>56</v>
      </c>
      <c r="B3" s="83"/>
      <c r="C3" s="83"/>
      <c r="D3" s="83"/>
    </row>
    <row r="4" spans="1:6" ht="18">
      <c r="A4" s="6"/>
      <c r="B4" s="7"/>
      <c r="C4" s="8"/>
      <c r="D4" s="8"/>
    </row>
    <row r="5" spans="1:6" ht="39.75" customHeight="1">
      <c r="A5" s="79" t="s">
        <v>23</v>
      </c>
      <c r="B5" s="80"/>
      <c r="C5" s="80"/>
      <c r="D5" s="80"/>
    </row>
    <row r="6" spans="1:6" s="2" customFormat="1" ht="75.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60">
        <v>3207346.07</v>
      </c>
      <c r="D7" s="60">
        <v>3207346.07</v>
      </c>
      <c r="E7" s="25">
        <f>C7-D7</f>
        <v>0</v>
      </c>
      <c r="F7" s="25">
        <f>C7-D7</f>
        <v>0</v>
      </c>
    </row>
    <row r="8" spans="1:6" s="2" customFormat="1" ht="18">
      <c r="A8" s="21" t="s">
        <v>43</v>
      </c>
      <c r="B8" s="16">
        <v>2120</v>
      </c>
      <c r="C8" s="60">
        <v>703593.89</v>
      </c>
      <c r="D8" s="60">
        <v>703593.89</v>
      </c>
      <c r="E8" s="25">
        <f t="shared" ref="E8:E25" si="0">C8-D8</f>
        <v>0</v>
      </c>
      <c r="F8" s="25">
        <f t="shared" ref="F8:F25" si="1">C8-D8</f>
        <v>0</v>
      </c>
    </row>
    <row r="9" spans="1:6" ht="35.4">
      <c r="A9" s="11" t="s">
        <v>2</v>
      </c>
      <c r="B9" s="16">
        <v>2210</v>
      </c>
      <c r="C9" s="20">
        <f>230457.8</f>
        <v>230457.8</v>
      </c>
      <c r="D9" s="20">
        <f>230457.8</f>
        <v>230457.8</v>
      </c>
      <c r="E9" s="25">
        <f t="shared" si="0"/>
        <v>0</v>
      </c>
      <c r="F9" s="25">
        <f t="shared" si="1"/>
        <v>0</v>
      </c>
    </row>
    <row r="10" spans="1:6" ht="18">
      <c r="A10" s="11" t="s">
        <v>3</v>
      </c>
      <c r="B10" s="16">
        <v>2230</v>
      </c>
      <c r="C10" s="20">
        <v>139806.5</v>
      </c>
      <c r="D10" s="20">
        <v>139806.5</v>
      </c>
      <c r="E10" s="25">
        <f t="shared" si="0"/>
        <v>0</v>
      </c>
      <c r="F10" s="25">
        <f t="shared" si="1"/>
        <v>0</v>
      </c>
    </row>
    <row r="11" spans="1:6" ht="35.4">
      <c r="A11" s="11" t="s">
        <v>4</v>
      </c>
      <c r="B11" s="16">
        <v>2240</v>
      </c>
      <c r="C11" s="20">
        <f>52505.88+1243.08</f>
        <v>53748.959999999999</v>
      </c>
      <c r="D11" s="20">
        <f>52505.88+1243.08</f>
        <v>53748.959999999999</v>
      </c>
      <c r="E11" s="25">
        <f t="shared" si="0"/>
        <v>0</v>
      </c>
      <c r="F11" s="25">
        <f t="shared" si="1"/>
        <v>0</v>
      </c>
    </row>
    <row r="12" spans="1:6" ht="35.4">
      <c r="A12" s="38" t="s">
        <v>72</v>
      </c>
      <c r="B12" s="16">
        <v>2220</v>
      </c>
      <c r="C12" s="20">
        <v>5020.6000000000004</v>
      </c>
      <c r="D12" s="20">
        <v>5020.6000000000004</v>
      </c>
      <c r="E12" s="25">
        <f t="shared" si="0"/>
        <v>0</v>
      </c>
      <c r="F12" s="25">
        <f t="shared" si="1"/>
        <v>0</v>
      </c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6" ht="35.4">
      <c r="A14" s="11" t="s">
        <v>6</v>
      </c>
      <c r="B14" s="16">
        <v>2272</v>
      </c>
      <c r="C14" s="20"/>
      <c r="D14" s="20"/>
      <c r="E14" s="25">
        <f t="shared" si="0"/>
        <v>0</v>
      </c>
      <c r="F14" s="25">
        <f t="shared" si="1"/>
        <v>0</v>
      </c>
    </row>
    <row r="15" spans="1:6" ht="18">
      <c r="A15" s="11" t="s">
        <v>7</v>
      </c>
      <c r="B15" s="16">
        <v>2273</v>
      </c>
      <c r="C15" s="20">
        <f>54276.95-431.5</f>
        <v>53845.45</v>
      </c>
      <c r="D15" s="20">
        <f>54276.95-431.5</f>
        <v>53845.45</v>
      </c>
      <c r="E15" s="25">
        <f t="shared" si="0"/>
        <v>0</v>
      </c>
      <c r="F15" s="25">
        <f t="shared" si="1"/>
        <v>0</v>
      </c>
    </row>
    <row r="16" spans="1:6" ht="18">
      <c r="A16" s="11" t="s">
        <v>8</v>
      </c>
      <c r="B16" s="16">
        <v>2274</v>
      </c>
      <c r="C16" s="20"/>
      <c r="D16" s="20"/>
      <c r="E16" s="25">
        <f t="shared" si="0"/>
        <v>0</v>
      </c>
      <c r="F16" s="25">
        <f t="shared" si="1"/>
        <v>0</v>
      </c>
    </row>
    <row r="17" spans="1:9" ht="18">
      <c r="A17" s="11" t="s">
        <v>9</v>
      </c>
      <c r="B17" s="16">
        <v>2275</v>
      </c>
      <c r="C17" s="20">
        <v>322541.59000000003</v>
      </c>
      <c r="D17" s="20">
        <v>322541.59000000003</v>
      </c>
      <c r="E17" s="25">
        <f t="shared" si="0"/>
        <v>0</v>
      </c>
      <c r="F17" s="25">
        <f t="shared" si="1"/>
        <v>0</v>
      </c>
    </row>
    <row r="18" spans="1:9" ht="32.25" customHeight="1">
      <c r="A18" s="11" t="s">
        <v>10</v>
      </c>
      <c r="B18" s="16">
        <v>2282</v>
      </c>
      <c r="C18" s="20">
        <v>1770</v>
      </c>
      <c r="D18" s="20">
        <v>1770</v>
      </c>
      <c r="E18" s="25">
        <f t="shared" si="0"/>
        <v>0</v>
      </c>
      <c r="F18" s="25">
        <f t="shared" si="1"/>
        <v>0</v>
      </c>
    </row>
    <row r="19" spans="1:9" ht="18" customHeight="1">
      <c r="A19" s="11" t="s">
        <v>13</v>
      </c>
      <c r="B19" s="16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20">
        <f>13467.05+1473.71</f>
        <v>14940.759999999998</v>
      </c>
      <c r="D20" s="20">
        <f>13467.05+1473.71</f>
        <v>14940.759999999998</v>
      </c>
      <c r="E20" s="25">
        <f t="shared" si="0"/>
        <v>0</v>
      </c>
      <c r="F20" s="25">
        <f t="shared" si="1"/>
        <v>0</v>
      </c>
    </row>
    <row r="21" spans="1:9" ht="36.75" customHeight="1">
      <c r="A21" s="11" t="s">
        <v>11</v>
      </c>
      <c r="B21" s="16">
        <v>3110</v>
      </c>
      <c r="C21" s="20">
        <v>60230</v>
      </c>
      <c r="D21" s="20">
        <v>60230</v>
      </c>
      <c r="E21" s="25">
        <f t="shared" si="0"/>
        <v>0</v>
      </c>
      <c r="F21" s="25">
        <f t="shared" si="1"/>
        <v>0</v>
      </c>
      <c r="H21" s="36"/>
    </row>
    <row r="22" spans="1:9" ht="35.4">
      <c r="A22" s="11" t="s">
        <v>19</v>
      </c>
      <c r="B22" s="16">
        <v>3122</v>
      </c>
      <c r="C22" s="20"/>
      <c r="D22" s="20"/>
      <c r="E22" s="25">
        <f t="shared" si="0"/>
        <v>0</v>
      </c>
      <c r="F22" s="25">
        <f t="shared" si="1"/>
        <v>0</v>
      </c>
      <c r="I22" t="s">
        <v>18</v>
      </c>
    </row>
    <row r="23" spans="1:9" ht="35.4">
      <c r="A23" s="11" t="s">
        <v>20</v>
      </c>
      <c r="B23" s="16">
        <v>3132</v>
      </c>
      <c r="C23" s="20">
        <f>2118310.04+368241.55</f>
        <v>2486551.59</v>
      </c>
      <c r="D23" s="20">
        <f>2118310.04+368241.55</f>
        <v>2486551.59</v>
      </c>
      <c r="E23" s="25">
        <f t="shared" si="0"/>
        <v>0</v>
      </c>
      <c r="F23" s="25">
        <f t="shared" si="1"/>
        <v>0</v>
      </c>
    </row>
    <row r="24" spans="1:9" ht="35.4">
      <c r="A24" s="31" t="s">
        <v>44</v>
      </c>
      <c r="B24" s="16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9" ht="18">
      <c r="A25" s="11" t="s">
        <v>12</v>
      </c>
      <c r="B25" s="16"/>
      <c r="C25" s="54">
        <f>SUM(C7:C24)</f>
        <v>7279853.209999999</v>
      </c>
      <c r="D25" s="54">
        <f>SUM(D7:D24)</f>
        <v>7279853.209999999</v>
      </c>
      <c r="E25" s="25">
        <f t="shared" si="0"/>
        <v>0</v>
      </c>
      <c r="F25" s="25">
        <f t="shared" si="1"/>
        <v>0</v>
      </c>
    </row>
    <row r="26" spans="1:9" ht="18">
      <c r="A26" s="6"/>
      <c r="B26" s="22"/>
      <c r="C26" s="8"/>
      <c r="D26" s="8"/>
    </row>
    <row r="27" spans="1:9">
      <c r="C27" s="4"/>
      <c r="D27" s="4"/>
    </row>
    <row r="28" spans="1:9" ht="30" customHeight="1">
      <c r="A28" s="72" t="s">
        <v>24</v>
      </c>
      <c r="B28" s="81"/>
      <c r="C28" s="81"/>
      <c r="D28" s="81"/>
    </row>
    <row r="29" spans="1:9">
      <c r="D29" s="29"/>
    </row>
    <row r="30" spans="1:9" ht="69.599999999999994">
      <c r="A30" s="15" t="s">
        <v>0</v>
      </c>
      <c r="B30" s="15" t="s">
        <v>1</v>
      </c>
      <c r="C30" s="10"/>
      <c r="D30" s="10" t="s">
        <v>17</v>
      </c>
    </row>
    <row r="31" spans="1:9" ht="35.4" hidden="1">
      <c r="A31" s="11" t="s">
        <v>2</v>
      </c>
      <c r="B31" s="17">
        <v>2210</v>
      </c>
      <c r="C31" s="13">
        <v>0</v>
      </c>
      <c r="D31" s="13"/>
      <c r="F31" s="25"/>
    </row>
    <row r="32" spans="1:9" ht="18">
      <c r="A32" s="12" t="s">
        <v>3</v>
      </c>
      <c r="B32" s="17">
        <v>2230</v>
      </c>
      <c r="C32" s="20">
        <v>4237</v>
      </c>
      <c r="D32" s="20">
        <v>4237</v>
      </c>
      <c r="F32" s="25"/>
    </row>
    <row r="33" spans="1:6" ht="18" hidden="1">
      <c r="A33" s="12" t="s">
        <v>4</v>
      </c>
      <c r="B33" s="17">
        <v>2240</v>
      </c>
      <c r="C33" s="20"/>
      <c r="D33" s="20"/>
      <c r="F33" s="25"/>
    </row>
    <row r="34" spans="1:6" ht="18" hidden="1">
      <c r="A34" s="12" t="s">
        <v>9</v>
      </c>
      <c r="B34" s="17">
        <v>2275</v>
      </c>
      <c r="C34" s="20"/>
      <c r="D34" s="20"/>
      <c r="F34" s="25"/>
    </row>
    <row r="35" spans="1:6" ht="18" hidden="1">
      <c r="A35" s="11" t="s">
        <v>14</v>
      </c>
      <c r="B35" s="17">
        <v>2800</v>
      </c>
      <c r="C35" s="20"/>
      <c r="D35" s="20"/>
      <c r="F35" s="25"/>
    </row>
    <row r="36" spans="1:6" ht="52.8" hidden="1">
      <c r="A36" s="11" t="s">
        <v>11</v>
      </c>
      <c r="B36" s="17">
        <v>3110</v>
      </c>
      <c r="C36" s="20"/>
      <c r="D36" s="20"/>
      <c r="F36" s="25"/>
    </row>
    <row r="37" spans="1:6" ht="18" hidden="1">
      <c r="A37" s="18" t="s">
        <v>15</v>
      </c>
      <c r="B37" s="19">
        <v>3132</v>
      </c>
      <c r="C37" s="20"/>
      <c r="D37" s="20"/>
      <c r="F37" s="25"/>
    </row>
    <row r="38" spans="1:6" ht="18">
      <c r="A38" s="11" t="s">
        <v>12</v>
      </c>
      <c r="B38" s="17"/>
      <c r="C38" s="54">
        <f>SUM(C31:C37)</f>
        <v>4237</v>
      </c>
      <c r="D38" s="54">
        <f>SUM(D31:D37)</f>
        <v>4237</v>
      </c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4.5" customHeight="1">
      <c r="A41" s="67" t="s">
        <v>25</v>
      </c>
      <c r="B41" s="67"/>
      <c r="C41" s="67"/>
      <c r="D41" s="67"/>
    </row>
    <row r="42" spans="1:6">
      <c r="A42" s="1"/>
      <c r="B42" s="5"/>
      <c r="C42" s="4"/>
      <c r="D42" s="4"/>
    </row>
    <row r="43" spans="1:6" ht="69.599999999999994">
      <c r="A43" s="40" t="s">
        <v>0</v>
      </c>
      <c r="B43" s="40" t="s">
        <v>1</v>
      </c>
      <c r="C43" s="10" t="s">
        <v>22</v>
      </c>
      <c r="D43" s="10" t="s">
        <v>17</v>
      </c>
    </row>
    <row r="44" spans="1:6" ht="35.4">
      <c r="A44" s="38" t="s">
        <v>2</v>
      </c>
      <c r="B44" s="17">
        <v>2210</v>
      </c>
      <c r="C44" s="53">
        <v>27736.31</v>
      </c>
      <c r="D44" s="53">
        <f>52+1.51+27682.8</f>
        <v>27736.309999999998</v>
      </c>
      <c r="F44" s="25"/>
    </row>
    <row r="45" spans="1:6" ht="18">
      <c r="A45" s="12" t="s">
        <v>3</v>
      </c>
      <c r="B45" s="17">
        <v>2230</v>
      </c>
      <c r="C45" s="53">
        <v>7702.71</v>
      </c>
      <c r="D45" s="53">
        <v>7702.71</v>
      </c>
      <c r="F45" s="25"/>
    </row>
    <row r="46" spans="1:6" ht="18" hidden="1">
      <c r="A46" s="12" t="s">
        <v>4</v>
      </c>
      <c r="B46" s="17">
        <v>2240</v>
      </c>
      <c r="C46" s="53"/>
      <c r="D46" s="53"/>
      <c r="F46" s="25"/>
    </row>
    <row r="47" spans="1:6" ht="18" hidden="1">
      <c r="A47" s="12" t="s">
        <v>9</v>
      </c>
      <c r="B47" s="17">
        <v>2275</v>
      </c>
      <c r="C47" s="53"/>
      <c r="D47" s="53"/>
      <c r="F47" s="25"/>
    </row>
    <row r="48" spans="1:6" ht="18" hidden="1">
      <c r="A48" s="38" t="s">
        <v>14</v>
      </c>
      <c r="B48" s="17">
        <v>2800</v>
      </c>
      <c r="C48" s="53"/>
      <c r="D48" s="53"/>
      <c r="F48" s="25"/>
    </row>
    <row r="49" spans="1:6" ht="52.8" hidden="1">
      <c r="A49" s="38" t="s">
        <v>11</v>
      </c>
      <c r="B49" s="17">
        <v>3110</v>
      </c>
      <c r="C49" s="53"/>
      <c r="D49" s="53"/>
      <c r="F49" s="25"/>
    </row>
    <row r="50" spans="1:6" ht="18" hidden="1">
      <c r="A50" s="18" t="s">
        <v>15</v>
      </c>
      <c r="B50" s="19">
        <v>3132</v>
      </c>
      <c r="C50" s="20"/>
      <c r="D50" s="20"/>
      <c r="F50" s="25"/>
    </row>
    <row r="51" spans="1:6" ht="18">
      <c r="A51" s="38" t="s">
        <v>12</v>
      </c>
      <c r="B51" s="17"/>
      <c r="C51" s="54">
        <f>SUM(C44:C50)</f>
        <v>35439.020000000004</v>
      </c>
      <c r="D51" s="54">
        <f>SUM(D44:D50)</f>
        <v>35439.019999999997</v>
      </c>
      <c r="F51" s="25"/>
    </row>
    <row r="54" spans="1:6" ht="41.25" customHeight="1">
      <c r="A54" s="67" t="s">
        <v>70</v>
      </c>
      <c r="B54" s="74"/>
      <c r="C54" s="74"/>
      <c r="D54" s="74"/>
    </row>
    <row r="55" spans="1:6" ht="37.5" customHeight="1">
      <c r="A55" s="67"/>
      <c r="B55" s="68"/>
      <c r="C55" s="68"/>
      <c r="D55" s="68"/>
    </row>
    <row r="57" spans="1:6" ht="17.399999999999999">
      <c r="A57" s="99" t="s">
        <v>26</v>
      </c>
      <c r="B57" s="100"/>
      <c r="C57" s="71" t="s">
        <v>27</v>
      </c>
      <c r="D57" s="70"/>
    </row>
    <row r="58" spans="1:6" ht="18">
      <c r="A58" s="38" t="s">
        <v>38</v>
      </c>
      <c r="B58" s="46">
        <v>2210</v>
      </c>
      <c r="C58" s="85">
        <f>702+1352+423.8+798+1395</f>
        <v>4670.8</v>
      </c>
      <c r="D58" s="86"/>
      <c r="E58" s="57"/>
      <c r="F58" s="65"/>
    </row>
    <row r="59" spans="1:6" ht="18" customHeight="1">
      <c r="A59" s="38" t="s">
        <v>32</v>
      </c>
      <c r="B59" s="46">
        <v>2210</v>
      </c>
      <c r="C59" s="85"/>
      <c r="D59" s="86"/>
      <c r="E59" s="57"/>
      <c r="F59" s="57"/>
    </row>
    <row r="60" spans="1:6" ht="18.75" customHeight="1">
      <c r="A60" s="38" t="s">
        <v>35</v>
      </c>
      <c r="B60" s="46">
        <v>2210</v>
      </c>
      <c r="C60" s="85">
        <f>4127+510</f>
        <v>4637</v>
      </c>
      <c r="D60" s="86"/>
      <c r="E60" s="57"/>
      <c r="F60" s="57"/>
    </row>
    <row r="61" spans="1:6" ht="18.75" customHeight="1">
      <c r="A61" s="38" t="s">
        <v>40</v>
      </c>
      <c r="B61" s="45" t="s">
        <v>53</v>
      </c>
      <c r="C61" s="85"/>
      <c r="D61" s="86"/>
      <c r="E61" s="57"/>
      <c r="F61" s="57"/>
    </row>
    <row r="62" spans="1:6" ht="18.75" customHeight="1">
      <c r="A62" s="38" t="s">
        <v>31</v>
      </c>
      <c r="B62" s="46">
        <v>2210</v>
      </c>
      <c r="C62" s="85">
        <v>18375</v>
      </c>
      <c r="D62" s="86"/>
      <c r="E62" s="57"/>
      <c r="F62" s="57"/>
    </row>
    <row r="63" spans="1:6" ht="18.75" customHeight="1">
      <c r="A63" s="38" t="s">
        <v>33</v>
      </c>
      <c r="B63" s="46">
        <v>2210</v>
      </c>
      <c r="C63" s="85"/>
      <c r="D63" s="86"/>
      <c r="E63" s="57"/>
      <c r="F63" s="57"/>
    </row>
    <row r="64" spans="1:6" ht="18">
      <c r="A64" s="38" t="s">
        <v>39</v>
      </c>
      <c r="B64" s="46">
        <v>2210</v>
      </c>
      <c r="C64" s="85"/>
      <c r="D64" s="86"/>
      <c r="E64" s="57"/>
      <c r="F64" s="57"/>
    </row>
    <row r="65" spans="1:6" ht="18.75" customHeight="1">
      <c r="A65" s="38" t="s">
        <v>34</v>
      </c>
      <c r="B65" s="46">
        <v>3110</v>
      </c>
      <c r="C65" s="85"/>
      <c r="D65" s="86"/>
      <c r="E65" s="57"/>
      <c r="F65" s="57"/>
    </row>
    <row r="66" spans="1:6" ht="18.75" customHeight="1">
      <c r="A66" s="38" t="s">
        <v>36</v>
      </c>
      <c r="B66" s="46">
        <v>2210</v>
      </c>
      <c r="C66" s="94"/>
      <c r="D66" s="95"/>
      <c r="E66" s="57"/>
      <c r="F66" s="57"/>
    </row>
    <row r="67" spans="1:6" ht="18.75" customHeight="1">
      <c r="A67" s="38" t="s">
        <v>37</v>
      </c>
      <c r="B67" s="46">
        <v>2210</v>
      </c>
      <c r="C67" s="94"/>
      <c r="D67" s="95"/>
      <c r="E67" s="57"/>
      <c r="F67" s="57"/>
    </row>
    <row r="68" spans="1:6" ht="18.75" customHeight="1">
      <c r="A68" s="38" t="s">
        <v>49</v>
      </c>
      <c r="B68" s="46">
        <v>2240</v>
      </c>
      <c r="C68" s="94"/>
      <c r="D68" s="95"/>
      <c r="E68" s="57"/>
      <c r="F68" s="57"/>
    </row>
    <row r="69" spans="1:6" ht="18">
      <c r="A69" s="38" t="s">
        <v>41</v>
      </c>
      <c r="B69" s="46">
        <v>2230</v>
      </c>
      <c r="C69" s="85">
        <v>7702.71</v>
      </c>
      <c r="D69" s="86"/>
      <c r="E69" s="57"/>
      <c r="F69" s="57"/>
    </row>
    <row r="70" spans="1:6" ht="18">
      <c r="A70" s="38" t="s">
        <v>42</v>
      </c>
      <c r="B70" s="46">
        <v>2210</v>
      </c>
      <c r="C70" s="94"/>
      <c r="D70" s="95"/>
      <c r="E70" s="57"/>
      <c r="F70" s="57"/>
    </row>
    <row r="71" spans="1:6" ht="18.75" customHeight="1">
      <c r="A71" s="38" t="s">
        <v>48</v>
      </c>
      <c r="B71" s="46">
        <v>2210</v>
      </c>
      <c r="C71" s="85"/>
      <c r="D71" s="86"/>
      <c r="E71" s="57"/>
      <c r="F71" s="57"/>
    </row>
    <row r="72" spans="1:6" ht="18.75" customHeight="1">
      <c r="A72" s="38" t="s">
        <v>46</v>
      </c>
      <c r="B72" s="46">
        <v>2210</v>
      </c>
      <c r="C72" s="85"/>
      <c r="D72" s="86"/>
      <c r="E72" s="57"/>
      <c r="F72" s="57"/>
    </row>
    <row r="73" spans="1:6" ht="18.75" customHeight="1">
      <c r="A73" s="38" t="s">
        <v>45</v>
      </c>
      <c r="B73" s="46">
        <v>2210</v>
      </c>
      <c r="C73" s="85"/>
      <c r="D73" s="86"/>
      <c r="E73" s="57"/>
      <c r="F73" s="57"/>
    </row>
    <row r="74" spans="1:6" ht="18.75" customHeight="1">
      <c r="A74" s="38" t="s">
        <v>47</v>
      </c>
      <c r="B74" s="39">
        <v>2210</v>
      </c>
      <c r="C74" s="85"/>
      <c r="D74" s="86"/>
      <c r="E74" s="57"/>
      <c r="F74" s="57"/>
    </row>
    <row r="75" spans="1:6" ht="35.4">
      <c r="A75" s="38" t="s">
        <v>51</v>
      </c>
      <c r="B75" s="39">
        <v>3110</v>
      </c>
      <c r="C75" s="85"/>
      <c r="D75" s="86"/>
      <c r="E75" s="57"/>
      <c r="F75" s="57"/>
    </row>
    <row r="76" spans="1:6" ht="18">
      <c r="A76" s="75"/>
      <c r="B76" s="76"/>
      <c r="C76" s="85"/>
      <c r="D76" s="86"/>
      <c r="E76" s="57"/>
      <c r="F76" s="57"/>
    </row>
    <row r="77" spans="1:6" ht="18">
      <c r="A77" s="75"/>
      <c r="B77" s="76"/>
      <c r="C77" s="87">
        <f>SUM(C58:D76)</f>
        <v>35385.51</v>
      </c>
      <c r="D77" s="88"/>
      <c r="E77" s="57"/>
      <c r="F77" s="57"/>
    </row>
  </sheetData>
  <mergeCells count="31">
    <mergeCell ref="C59:D59"/>
    <mergeCell ref="C58:D58"/>
    <mergeCell ref="C72:D72"/>
    <mergeCell ref="C73:D73"/>
    <mergeCell ref="C65:D65"/>
    <mergeCell ref="C66:D66"/>
    <mergeCell ref="C67:D67"/>
    <mergeCell ref="C68:D68"/>
    <mergeCell ref="C69:D69"/>
    <mergeCell ref="C71:D71"/>
    <mergeCell ref="A77:B77"/>
    <mergeCell ref="C77:D77"/>
    <mergeCell ref="C75:D75"/>
    <mergeCell ref="A76:B76"/>
    <mergeCell ref="C76:D76"/>
    <mergeCell ref="A54:D54"/>
    <mergeCell ref="C74:D74"/>
    <mergeCell ref="A3:D3"/>
    <mergeCell ref="A2:D2"/>
    <mergeCell ref="A5:D5"/>
    <mergeCell ref="A28:D28"/>
    <mergeCell ref="A41:D41"/>
    <mergeCell ref="A55:D55"/>
    <mergeCell ref="A57:B57"/>
    <mergeCell ref="C57:D57"/>
    <mergeCell ref="C60:D60"/>
    <mergeCell ref="C61:D61"/>
    <mergeCell ref="C62:D62"/>
    <mergeCell ref="C63:D63"/>
    <mergeCell ref="C64:D64"/>
    <mergeCell ref="C70:D7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7"/>
  <sheetViews>
    <sheetView topLeftCell="A19" workbookViewId="0">
      <selection activeCell="C15" sqref="C15"/>
    </sheetView>
  </sheetViews>
  <sheetFormatPr defaultRowHeight="14.4"/>
  <cols>
    <col min="1" max="1" width="40.88671875" style="3" customWidth="1"/>
    <col min="2" max="2" width="9.44140625" style="1" customWidth="1"/>
    <col min="3" max="3" width="18.33203125" customWidth="1"/>
    <col min="4" max="4" width="16.5546875" customWidth="1"/>
    <col min="5" max="5" width="10" hidden="1" customWidth="1"/>
    <col min="6" max="6" width="11.44140625" customWidth="1"/>
  </cols>
  <sheetData>
    <row r="2" spans="1:9" ht="58.5" customHeight="1">
      <c r="A2" s="72" t="s">
        <v>71</v>
      </c>
      <c r="B2" s="73"/>
      <c r="C2" s="73"/>
      <c r="D2" s="73"/>
    </row>
    <row r="3" spans="1:9" ht="84" customHeight="1">
      <c r="A3" s="82" t="s">
        <v>57</v>
      </c>
      <c r="B3" s="83"/>
      <c r="C3" s="83"/>
      <c r="D3" s="83"/>
      <c r="I3" s="30"/>
    </row>
    <row r="4" spans="1:9" ht="18">
      <c r="A4" s="6"/>
      <c r="B4" s="7"/>
      <c r="C4" s="8"/>
      <c r="D4" s="8"/>
    </row>
    <row r="5" spans="1:9" ht="39.75" customHeight="1">
      <c r="A5" s="79" t="s">
        <v>23</v>
      </c>
      <c r="B5" s="80"/>
      <c r="C5" s="80"/>
      <c r="D5" s="80"/>
    </row>
    <row r="6" spans="1:9" s="2" customFormat="1" ht="75.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9" s="2" customFormat="1" ht="18">
      <c r="A7" s="21" t="s">
        <v>21</v>
      </c>
      <c r="B7" s="16">
        <v>2111</v>
      </c>
      <c r="C7" s="60">
        <f>4226747.42+123527.5+18114.51</f>
        <v>4368389.43</v>
      </c>
      <c r="D7" s="60">
        <f>4226747.42+123527.5+18114.51</f>
        <v>4368389.43</v>
      </c>
      <c r="E7" s="25">
        <f>C7-D7</f>
        <v>0</v>
      </c>
      <c r="F7" s="25">
        <f>C7-D7</f>
        <v>0</v>
      </c>
    </row>
    <row r="8" spans="1:9" s="2" customFormat="1" ht="18">
      <c r="A8" s="21" t="s">
        <v>43</v>
      </c>
      <c r="B8" s="16">
        <v>2120</v>
      </c>
      <c r="C8" s="60">
        <f>27303.76+945906.92+8955.59</f>
        <v>982166.27</v>
      </c>
      <c r="D8" s="60">
        <f>27303.76+945906.92+8955.59</f>
        <v>982166.27</v>
      </c>
      <c r="E8" s="25">
        <f t="shared" ref="E8:E25" si="0">C8-D8</f>
        <v>0</v>
      </c>
      <c r="F8" s="25">
        <f t="shared" ref="F8:F25" si="1">C8-D8</f>
        <v>0</v>
      </c>
    </row>
    <row r="9" spans="1:9" ht="35.4">
      <c r="A9" s="11" t="s">
        <v>2</v>
      </c>
      <c r="B9" s="16">
        <v>2210</v>
      </c>
      <c r="C9" s="20">
        <f>491807.78+2500</f>
        <v>494307.78</v>
      </c>
      <c r="D9" s="20">
        <f>491807.78+2500</f>
        <v>494307.78</v>
      </c>
      <c r="E9" s="25">
        <f t="shared" si="0"/>
        <v>0</v>
      </c>
      <c r="F9" s="25">
        <f t="shared" si="1"/>
        <v>0</v>
      </c>
    </row>
    <row r="10" spans="1:9" ht="18">
      <c r="A10" s="11" t="s">
        <v>3</v>
      </c>
      <c r="B10" s="16">
        <v>2230</v>
      </c>
      <c r="C10" s="20">
        <f>172066.3+16956.51</f>
        <v>189022.81</v>
      </c>
      <c r="D10" s="20">
        <f>172066.3+16956.51</f>
        <v>189022.81</v>
      </c>
      <c r="E10" s="25">
        <f t="shared" si="0"/>
        <v>0</v>
      </c>
      <c r="F10" s="25">
        <f t="shared" si="1"/>
        <v>0</v>
      </c>
    </row>
    <row r="11" spans="1:9" ht="35.4">
      <c r="A11" s="11" t="s">
        <v>4</v>
      </c>
      <c r="B11" s="16">
        <v>2240</v>
      </c>
      <c r="C11" s="20">
        <v>1033968.01</v>
      </c>
      <c r="D11" s="20">
        <v>1033968.01</v>
      </c>
      <c r="E11" s="25">
        <f t="shared" si="0"/>
        <v>0</v>
      </c>
      <c r="F11" s="25">
        <f t="shared" si="1"/>
        <v>0</v>
      </c>
    </row>
    <row r="12" spans="1:9" ht="35.4">
      <c r="A12" s="38" t="s">
        <v>72</v>
      </c>
      <c r="B12" s="16">
        <v>2220</v>
      </c>
      <c r="C12" s="20">
        <f>6000+1862.4</f>
        <v>7862.4</v>
      </c>
      <c r="D12" s="20">
        <f>6000+1862.4</f>
        <v>7862.4</v>
      </c>
      <c r="E12" s="25">
        <f t="shared" si="0"/>
        <v>0</v>
      </c>
      <c r="F12" s="25">
        <f t="shared" si="1"/>
        <v>0</v>
      </c>
    </row>
    <row r="13" spans="1:9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>
        <f t="shared" si="1"/>
        <v>0</v>
      </c>
    </row>
    <row r="14" spans="1:9" ht="35.4">
      <c r="A14" s="11" t="s">
        <v>6</v>
      </c>
      <c r="B14" s="16">
        <v>2272</v>
      </c>
      <c r="C14" s="20"/>
      <c r="D14" s="20"/>
      <c r="E14" s="25">
        <f t="shared" si="0"/>
        <v>0</v>
      </c>
      <c r="F14" s="25">
        <f t="shared" si="1"/>
        <v>0</v>
      </c>
    </row>
    <row r="15" spans="1:9" ht="18">
      <c r="A15" s="11" t="s">
        <v>7</v>
      </c>
      <c r="B15" s="16">
        <v>2273</v>
      </c>
      <c r="C15" s="20">
        <f>57147.93</f>
        <v>57147.93</v>
      </c>
      <c r="D15" s="20">
        <f>57147.93</f>
        <v>57147.93</v>
      </c>
      <c r="E15" s="25">
        <f t="shared" si="0"/>
        <v>0</v>
      </c>
      <c r="F15" s="25">
        <f t="shared" si="1"/>
        <v>0</v>
      </c>
    </row>
    <row r="16" spans="1:9" ht="18">
      <c r="A16" s="11" t="s">
        <v>8</v>
      </c>
      <c r="B16" s="16">
        <v>2274</v>
      </c>
      <c r="C16" s="20"/>
      <c r="D16" s="20"/>
      <c r="E16" s="25">
        <f t="shared" si="0"/>
        <v>0</v>
      </c>
      <c r="F16" s="25">
        <f t="shared" si="1"/>
        <v>0</v>
      </c>
    </row>
    <row r="17" spans="1:9" ht="18">
      <c r="A17" s="11" t="s">
        <v>9</v>
      </c>
      <c r="B17" s="16">
        <v>2275</v>
      </c>
      <c r="C17" s="20"/>
      <c r="D17" s="20"/>
      <c r="E17" s="25">
        <f t="shared" si="0"/>
        <v>0</v>
      </c>
      <c r="F17" s="25">
        <f t="shared" si="1"/>
        <v>0</v>
      </c>
    </row>
    <row r="18" spans="1:9" ht="33.75" customHeight="1">
      <c r="A18" s="11" t="s">
        <v>10</v>
      </c>
      <c r="B18" s="16">
        <v>2282</v>
      </c>
      <c r="C18" s="20">
        <v>3320</v>
      </c>
      <c r="D18" s="20">
        <v>3320</v>
      </c>
      <c r="E18" s="25">
        <f t="shared" si="0"/>
        <v>0</v>
      </c>
      <c r="F18" s="25">
        <f t="shared" si="1"/>
        <v>0</v>
      </c>
    </row>
    <row r="19" spans="1:9" ht="18" customHeight="1">
      <c r="A19" s="11" t="s">
        <v>13</v>
      </c>
      <c r="B19" s="16">
        <v>2730</v>
      </c>
      <c r="C19" s="20"/>
      <c r="D19" s="20"/>
      <c r="E19" s="25">
        <f t="shared" si="0"/>
        <v>0</v>
      </c>
      <c r="F19" s="25">
        <f t="shared" si="1"/>
        <v>0</v>
      </c>
    </row>
    <row r="20" spans="1:9" ht="15.75" customHeight="1">
      <c r="A20" s="11" t="s">
        <v>14</v>
      </c>
      <c r="B20" s="16">
        <v>2800</v>
      </c>
      <c r="C20" s="20">
        <v>18923.78</v>
      </c>
      <c r="D20" s="20">
        <v>18923.78</v>
      </c>
      <c r="E20" s="25">
        <f t="shared" si="0"/>
        <v>0</v>
      </c>
      <c r="F20" s="25">
        <f t="shared" si="1"/>
        <v>0</v>
      </c>
    </row>
    <row r="21" spans="1:9" ht="39" customHeight="1">
      <c r="A21" s="11" t="s">
        <v>11</v>
      </c>
      <c r="B21" s="16">
        <v>3110</v>
      </c>
      <c r="C21" s="20">
        <v>316034</v>
      </c>
      <c r="D21" s="20">
        <v>316034</v>
      </c>
      <c r="E21" s="25">
        <f t="shared" si="0"/>
        <v>0</v>
      </c>
      <c r="F21" s="25">
        <f t="shared" si="1"/>
        <v>0</v>
      </c>
      <c r="H21" s="36"/>
    </row>
    <row r="22" spans="1:9" ht="35.4">
      <c r="A22" s="11" t="s">
        <v>19</v>
      </c>
      <c r="B22" s="16">
        <v>3122</v>
      </c>
      <c r="C22" s="20"/>
      <c r="D22" s="20"/>
      <c r="E22" s="25">
        <f t="shared" si="0"/>
        <v>0</v>
      </c>
      <c r="F22" s="25">
        <f t="shared" si="1"/>
        <v>0</v>
      </c>
      <c r="I22" t="s">
        <v>18</v>
      </c>
    </row>
    <row r="23" spans="1:9" ht="35.4">
      <c r="A23" s="11" t="s">
        <v>20</v>
      </c>
      <c r="B23" s="16">
        <v>3132</v>
      </c>
      <c r="C23" s="20"/>
      <c r="D23" s="20"/>
      <c r="E23" s="25">
        <f t="shared" si="0"/>
        <v>0</v>
      </c>
      <c r="F23" s="25">
        <f t="shared" si="1"/>
        <v>0</v>
      </c>
    </row>
    <row r="24" spans="1:9" ht="35.4">
      <c r="A24" s="31" t="s">
        <v>44</v>
      </c>
      <c r="B24" s="16">
        <v>3142</v>
      </c>
      <c r="C24" s="20"/>
      <c r="D24" s="20"/>
      <c r="E24" s="25">
        <f t="shared" si="0"/>
        <v>0</v>
      </c>
      <c r="F24" s="25">
        <f t="shared" si="1"/>
        <v>0</v>
      </c>
    </row>
    <row r="25" spans="1:9" ht="18">
      <c r="A25" s="11" t="s">
        <v>12</v>
      </c>
      <c r="B25" s="16"/>
      <c r="C25" s="54">
        <f>SUM(C7:C24)</f>
        <v>7471142.4099999992</v>
      </c>
      <c r="D25" s="54">
        <f>SUM(D7:D24)</f>
        <v>7471142.4099999992</v>
      </c>
      <c r="E25" s="25">
        <f t="shared" si="0"/>
        <v>0</v>
      </c>
      <c r="F25" s="25">
        <f t="shared" si="1"/>
        <v>0</v>
      </c>
    </row>
    <row r="26" spans="1:9" ht="18">
      <c r="A26" s="6"/>
      <c r="B26" s="7"/>
      <c r="C26" s="8"/>
      <c r="D26" s="8"/>
    </row>
    <row r="27" spans="1:9" ht="33.75" customHeight="1">
      <c r="A27" s="72" t="s">
        <v>24</v>
      </c>
      <c r="B27" s="81"/>
      <c r="C27" s="81"/>
      <c r="D27" s="81"/>
    </row>
    <row r="28" spans="1:9" ht="18">
      <c r="A28" s="26"/>
      <c r="B28" s="28"/>
      <c r="C28" s="28"/>
      <c r="D28" s="29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20">
        <v>2749.93</v>
      </c>
      <c r="D30" s="20">
        <f>2.93+2747</f>
        <v>2749.93</v>
      </c>
      <c r="F30" s="25"/>
    </row>
    <row r="31" spans="1:9" ht="18">
      <c r="A31" s="12" t="s">
        <v>3</v>
      </c>
      <c r="B31" s="17">
        <v>2230</v>
      </c>
      <c r="C31" s="20">
        <v>17974</v>
      </c>
      <c r="D31" s="20">
        <v>17974</v>
      </c>
      <c r="F31" s="25"/>
    </row>
    <row r="32" spans="1:9" ht="18">
      <c r="A32" s="12" t="s">
        <v>4</v>
      </c>
      <c r="B32" s="17">
        <v>2240</v>
      </c>
      <c r="C32" s="20"/>
      <c r="D32" s="20"/>
      <c r="F32" s="25"/>
    </row>
    <row r="33" spans="1:6" ht="18">
      <c r="A33" s="38" t="s">
        <v>9</v>
      </c>
      <c r="B33" s="33">
        <v>2275</v>
      </c>
      <c r="C33" s="20"/>
      <c r="D33" s="20"/>
      <c r="F33" s="25"/>
    </row>
    <row r="34" spans="1:6" ht="18">
      <c r="A34" s="11" t="s">
        <v>14</v>
      </c>
      <c r="B34" s="17">
        <v>2800</v>
      </c>
      <c r="C34" s="20"/>
      <c r="D34" s="20"/>
      <c r="F34" s="25"/>
    </row>
    <row r="35" spans="1:6" ht="52.8">
      <c r="A35" s="11" t="s">
        <v>11</v>
      </c>
      <c r="B35" s="17">
        <v>3110</v>
      </c>
      <c r="C35" s="20"/>
      <c r="D35" s="20"/>
      <c r="F35" s="25"/>
    </row>
    <row r="36" spans="1:6" ht="18">
      <c r="A36" s="18" t="s">
        <v>15</v>
      </c>
      <c r="B36" s="19">
        <v>3132</v>
      </c>
      <c r="C36" s="20"/>
      <c r="D36" s="20"/>
      <c r="F36" s="25"/>
    </row>
    <row r="37" spans="1:6" ht="18">
      <c r="A37" s="11" t="s">
        <v>12</v>
      </c>
      <c r="B37" s="17"/>
      <c r="C37" s="54">
        <f>SUM(C30:C36)</f>
        <v>20723.93</v>
      </c>
      <c r="D37" s="54">
        <f>SUM(D30:D36)</f>
        <v>20723.93</v>
      </c>
      <c r="F37" s="25"/>
    </row>
    <row r="38" spans="1:6" ht="18">
      <c r="A38" s="41"/>
      <c r="B38" s="42"/>
      <c r="C38" s="43"/>
      <c r="D38" s="43"/>
      <c r="F38" s="25"/>
    </row>
    <row r="39" spans="1:6">
      <c r="A39" s="1"/>
      <c r="B39" s="5"/>
      <c r="C39" s="4"/>
      <c r="D39" s="4"/>
    </row>
    <row r="40" spans="1:6" ht="33.75" customHeight="1">
      <c r="A40" s="67" t="s">
        <v>25</v>
      </c>
      <c r="B40" s="68"/>
      <c r="C40" s="68"/>
      <c r="D40" s="68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>
      <c r="A43" s="11" t="s">
        <v>2</v>
      </c>
      <c r="B43" s="17">
        <v>2210</v>
      </c>
      <c r="C43" s="53">
        <v>2120</v>
      </c>
      <c r="D43" s="53">
        <v>2120</v>
      </c>
      <c r="E43" s="57"/>
      <c r="F43" s="59"/>
    </row>
    <row r="44" spans="1:6" ht="18">
      <c r="A44" s="12" t="s">
        <v>3</v>
      </c>
      <c r="B44" s="17">
        <v>2230</v>
      </c>
      <c r="C44" s="53">
        <v>13782.51</v>
      </c>
      <c r="D44" s="53">
        <v>13783.51</v>
      </c>
      <c r="E44" s="57"/>
      <c r="F44" s="59"/>
    </row>
    <row r="45" spans="1:6" ht="18" hidden="1">
      <c r="A45" s="12" t="s">
        <v>4</v>
      </c>
      <c r="B45" s="17">
        <v>2240</v>
      </c>
      <c r="C45" s="53"/>
      <c r="D45" s="53"/>
      <c r="E45" s="57"/>
      <c r="F45" s="59"/>
    </row>
    <row r="46" spans="1:6" ht="18" hidden="1">
      <c r="A46" s="12" t="s">
        <v>9</v>
      </c>
      <c r="B46" s="17">
        <v>2275</v>
      </c>
      <c r="C46" s="53"/>
      <c r="D46" s="53"/>
      <c r="E46" s="57"/>
      <c r="F46" s="59"/>
    </row>
    <row r="47" spans="1:6" ht="18" hidden="1">
      <c r="A47" s="11" t="s">
        <v>14</v>
      </c>
      <c r="B47" s="17">
        <v>2800</v>
      </c>
      <c r="C47" s="53"/>
      <c r="D47" s="53"/>
      <c r="E47" s="57"/>
      <c r="F47" s="59"/>
    </row>
    <row r="48" spans="1:6" ht="52.8" hidden="1">
      <c r="A48" s="11" t="s">
        <v>11</v>
      </c>
      <c r="B48" s="17">
        <v>3110</v>
      </c>
      <c r="C48" s="53"/>
      <c r="D48" s="53"/>
      <c r="E48" s="57"/>
      <c r="F48" s="59"/>
    </row>
    <row r="49" spans="1:6" ht="18" hidden="1">
      <c r="A49" s="18" t="s">
        <v>15</v>
      </c>
      <c r="B49" s="19">
        <v>3132</v>
      </c>
      <c r="C49" s="20"/>
      <c r="D49" s="20"/>
      <c r="E49" s="57"/>
      <c r="F49" s="59"/>
    </row>
    <row r="50" spans="1:6" ht="18">
      <c r="A50" s="11" t="s">
        <v>12</v>
      </c>
      <c r="B50" s="17"/>
      <c r="C50" s="54">
        <f>SUM(C43:C48)</f>
        <v>15902.51</v>
      </c>
      <c r="D50" s="54">
        <f>D43+D44+D47+D48+D49+D45</f>
        <v>15903.51</v>
      </c>
      <c r="E50" s="57"/>
      <c r="F50" s="59"/>
    </row>
    <row r="51" spans="1:6">
      <c r="C51" s="57"/>
      <c r="D51" s="57"/>
      <c r="E51" s="57"/>
      <c r="F51" s="57"/>
    </row>
    <row r="54" spans="1:6" ht="34.5" customHeight="1">
      <c r="A54" s="67" t="s">
        <v>66</v>
      </c>
      <c r="B54" s="74"/>
      <c r="C54" s="74"/>
      <c r="D54" s="74"/>
    </row>
    <row r="56" spans="1:6" ht="17.399999999999999">
      <c r="A56" s="69" t="s">
        <v>26</v>
      </c>
      <c r="B56" s="70"/>
      <c r="C56" s="71" t="s">
        <v>27</v>
      </c>
      <c r="D56" s="70"/>
    </row>
    <row r="57" spans="1:6" ht="18">
      <c r="A57" s="38" t="s">
        <v>38</v>
      </c>
      <c r="B57" s="33">
        <v>2210</v>
      </c>
      <c r="C57" s="84">
        <f>594+286+780+460</f>
        <v>2120</v>
      </c>
      <c r="D57" s="84"/>
    </row>
    <row r="58" spans="1:6" ht="17.25" customHeight="1">
      <c r="A58" s="38" t="s">
        <v>32</v>
      </c>
      <c r="B58" s="33">
        <v>2210</v>
      </c>
      <c r="C58" s="94"/>
      <c r="D58" s="95"/>
    </row>
    <row r="59" spans="1:6" ht="18">
      <c r="A59" s="38" t="s">
        <v>35</v>
      </c>
      <c r="B59" s="33">
        <v>2210</v>
      </c>
      <c r="C59" s="94"/>
      <c r="D59" s="95"/>
    </row>
    <row r="60" spans="1:6" ht="18">
      <c r="A60" s="38" t="s">
        <v>40</v>
      </c>
      <c r="B60" s="34">
        <v>3110.221</v>
      </c>
      <c r="C60" s="94"/>
      <c r="D60" s="95"/>
    </row>
    <row r="61" spans="1:6" ht="18">
      <c r="A61" s="38" t="s">
        <v>31</v>
      </c>
      <c r="B61" s="33">
        <v>2210</v>
      </c>
      <c r="C61" s="94"/>
      <c r="D61" s="95"/>
    </row>
    <row r="62" spans="1:6" ht="18">
      <c r="A62" s="38" t="s">
        <v>33</v>
      </c>
      <c r="B62" s="33">
        <v>2210</v>
      </c>
      <c r="C62" s="94"/>
      <c r="D62" s="95"/>
    </row>
    <row r="63" spans="1:6" ht="18">
      <c r="A63" s="38" t="s">
        <v>39</v>
      </c>
      <c r="B63" s="33">
        <v>2210</v>
      </c>
      <c r="C63" s="94"/>
      <c r="D63" s="95"/>
    </row>
    <row r="64" spans="1:6" ht="18">
      <c r="A64" s="38" t="s">
        <v>34</v>
      </c>
      <c r="B64" s="33">
        <v>3110</v>
      </c>
      <c r="C64" s="85"/>
      <c r="D64" s="86"/>
    </row>
    <row r="65" spans="1:4" ht="18">
      <c r="A65" s="38" t="s">
        <v>36</v>
      </c>
      <c r="B65" s="33">
        <v>2210</v>
      </c>
      <c r="C65" s="94"/>
      <c r="D65" s="95"/>
    </row>
    <row r="66" spans="1:4" ht="18">
      <c r="A66" s="38" t="s">
        <v>37</v>
      </c>
      <c r="B66" s="33">
        <v>2210</v>
      </c>
      <c r="C66" s="94"/>
      <c r="D66" s="95"/>
    </row>
    <row r="67" spans="1:4" ht="18">
      <c r="A67" s="38" t="s">
        <v>49</v>
      </c>
      <c r="B67" s="33">
        <v>2240</v>
      </c>
      <c r="C67" s="94"/>
      <c r="D67" s="95"/>
    </row>
    <row r="68" spans="1:4" ht="18">
      <c r="A68" s="38" t="s">
        <v>41</v>
      </c>
      <c r="B68" s="33">
        <v>2230</v>
      </c>
      <c r="C68" s="85">
        <v>13783.51</v>
      </c>
      <c r="D68" s="86"/>
    </row>
    <row r="69" spans="1:4" ht="18">
      <c r="A69" s="38" t="s">
        <v>42</v>
      </c>
      <c r="B69" s="33">
        <v>2210</v>
      </c>
      <c r="C69" s="94"/>
      <c r="D69" s="95"/>
    </row>
    <row r="70" spans="1:4" ht="18">
      <c r="A70" s="38" t="s">
        <v>48</v>
      </c>
      <c r="B70" s="33">
        <v>2210</v>
      </c>
      <c r="C70" s="85"/>
      <c r="D70" s="86"/>
    </row>
    <row r="71" spans="1:4" ht="18">
      <c r="A71" s="38" t="s">
        <v>46</v>
      </c>
      <c r="B71" s="33">
        <v>2210</v>
      </c>
      <c r="C71" s="85"/>
      <c r="D71" s="86"/>
    </row>
    <row r="72" spans="1:4" ht="18">
      <c r="A72" s="38" t="s">
        <v>45</v>
      </c>
      <c r="B72" s="33">
        <v>2210</v>
      </c>
      <c r="C72" s="85"/>
      <c r="D72" s="86"/>
    </row>
    <row r="73" spans="1:4" ht="18">
      <c r="A73" s="38" t="s">
        <v>47</v>
      </c>
      <c r="B73" s="39">
        <v>2210</v>
      </c>
      <c r="C73" s="85"/>
      <c r="D73" s="86"/>
    </row>
    <row r="74" spans="1:4" ht="18">
      <c r="A74" s="75"/>
      <c r="B74" s="76"/>
      <c r="C74" s="85"/>
      <c r="D74" s="86"/>
    </row>
    <row r="75" spans="1:4" ht="18">
      <c r="A75" s="75"/>
      <c r="B75" s="76"/>
      <c r="C75" s="87">
        <f>SUM(C57:D74)</f>
        <v>15903.51</v>
      </c>
      <c r="D75" s="88"/>
    </row>
    <row r="77" spans="1:4" ht="38.25" hidden="1" customHeight="1">
      <c r="A77" s="67" t="s">
        <v>64</v>
      </c>
      <c r="B77" s="68"/>
      <c r="C77" s="68"/>
      <c r="D77" s="68"/>
    </row>
  </sheetData>
  <mergeCells count="30"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  <mergeCell ref="C64:D64"/>
    <mergeCell ref="C65:D65"/>
    <mergeCell ref="C66:D66"/>
    <mergeCell ref="C67:D67"/>
    <mergeCell ref="C68:D68"/>
    <mergeCell ref="A77:D77"/>
    <mergeCell ref="C58:D58"/>
    <mergeCell ref="A3:D3"/>
    <mergeCell ref="A2:D2"/>
    <mergeCell ref="A5:D5"/>
    <mergeCell ref="A27:D27"/>
    <mergeCell ref="A40:D40"/>
    <mergeCell ref="C57:D57"/>
    <mergeCell ref="A54:D54"/>
    <mergeCell ref="A56:B56"/>
    <mergeCell ref="C56:D56"/>
    <mergeCell ref="C59:D59"/>
    <mergeCell ref="C60:D60"/>
    <mergeCell ref="C61:D61"/>
    <mergeCell ref="C62:D62"/>
    <mergeCell ref="C63:D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Добронадіївська ЗШ І-ІІІ ст</vt:lpstr>
      <vt:lpstr>Новоселівський НВК</vt:lpstr>
      <vt:lpstr>Куколівський НВК</vt:lpstr>
      <vt:lpstr>Косівське НВО</vt:lpstr>
      <vt:lpstr>Лікарівський НВК</vt:lpstr>
      <vt:lpstr>Недогарський НВК </vt:lpstr>
      <vt:lpstr>Олександрівська ЗШ І-ІІІ ст</vt:lpstr>
      <vt:lpstr>Ульянівська ЗШ І-ІІІ ст</vt:lpstr>
      <vt:lpstr>Червонокамянське НВО</vt:lpstr>
      <vt:lpstr>Андріївська ЗШ І-ІІ ст</vt:lpstr>
      <vt:lpstr>Щасливська ЗШ І-ІІ ст</vt:lpstr>
      <vt:lpstr>Ясинуватська ЗШ І-ІІ ст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2020-10-05T07:19:22Z</cp:lastPrinted>
  <dcterms:created xsi:type="dcterms:W3CDTF">2017-11-02T06:22:39Z</dcterms:created>
  <dcterms:modified xsi:type="dcterms:W3CDTF">2021-01-11T14:01:30Z</dcterms:modified>
</cp:coreProperties>
</file>