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5" yWindow="0" windowWidth="14625" windowHeight="8310"/>
  </bookViews>
  <sheets>
    <sheet name="Новопразький НВК" sheetId="35" r:id="rId1"/>
    <sheet name="Новопразький НВО" sheetId="36" r:id="rId2"/>
    <sheet name="Новопразька ЗШ І-ІІ ст" sheetId="37" r:id="rId3"/>
    <sheet name="Шарівський НВК " sheetId="45" r:id="rId4"/>
    <sheet name="Пантазіївська філія" sheetId="53" r:id="rId5"/>
  </sheets>
  <calcPr calcId="125725"/>
</workbook>
</file>

<file path=xl/calcChain.xml><?xml version="1.0" encoding="utf-8"?>
<calcChain xmlns="http://schemas.openxmlformats.org/spreadsheetml/2006/main">
  <c r="C19" i="35"/>
  <c r="C19" i="53"/>
  <c r="C19" i="37"/>
  <c r="C20" i="36"/>
  <c r="C10" i="35"/>
  <c r="C10" i="53"/>
  <c r="C8" i="35"/>
  <c r="C7" i="45"/>
  <c r="C7" i="36"/>
  <c r="C6" i="45"/>
  <c r="C6" i="37"/>
  <c r="C6" i="36"/>
  <c r="D31" i="35"/>
  <c r="D14" i="45" l="1"/>
  <c r="D12"/>
  <c r="D8"/>
  <c r="D7"/>
  <c r="D6"/>
  <c r="D7" i="37"/>
  <c r="D6"/>
  <c r="D7" i="36"/>
  <c r="D6"/>
  <c r="F36" i="53"/>
  <c r="F35"/>
  <c r="F34"/>
  <c r="F33"/>
  <c r="F32"/>
  <c r="F36" i="45"/>
  <c r="F35"/>
  <c r="F34"/>
  <c r="F33"/>
  <c r="F32"/>
  <c r="F48" i="37"/>
  <c r="F47"/>
  <c r="F46"/>
  <c r="F45"/>
  <c r="F44"/>
  <c r="F50" i="36"/>
  <c r="F49"/>
  <c r="F48"/>
  <c r="F47"/>
  <c r="F46"/>
  <c r="F37"/>
  <c r="F36"/>
  <c r="F35"/>
  <c r="F34"/>
  <c r="F33"/>
  <c r="D44" i="45"/>
  <c r="C44"/>
  <c r="C32" i="36"/>
  <c r="D32"/>
  <c r="C45"/>
  <c r="D45"/>
  <c r="D9" i="45"/>
  <c r="D10" i="36"/>
  <c r="C59" i="35"/>
  <c r="C57"/>
  <c r="C57" i="36"/>
  <c r="F12" i="53" l="1"/>
  <c r="F13"/>
  <c r="F13" i="36"/>
  <c r="F16"/>
  <c r="F19"/>
  <c r="F21"/>
  <c r="F22"/>
  <c r="F23"/>
  <c r="F24"/>
  <c r="C73" i="53" l="1"/>
  <c r="D50"/>
  <c r="C50"/>
  <c r="E6" i="37"/>
  <c r="E8" i="36"/>
  <c r="E6"/>
  <c r="F18" i="35"/>
  <c r="D37" i="53"/>
  <c r="C37"/>
  <c r="E23"/>
  <c r="E22"/>
  <c r="E21"/>
  <c r="E20"/>
  <c r="E19"/>
  <c r="E18"/>
  <c r="E17"/>
  <c r="E16"/>
  <c r="E15"/>
  <c r="E14"/>
  <c r="E13"/>
  <c r="E12"/>
  <c r="E11"/>
  <c r="E10"/>
  <c r="E9"/>
  <c r="E8"/>
  <c r="C24"/>
  <c r="D24"/>
  <c r="E6"/>
  <c r="E7" i="45"/>
  <c r="E8"/>
  <c r="E9"/>
  <c r="E10"/>
  <c r="E11"/>
  <c r="E12"/>
  <c r="E13"/>
  <c r="E14"/>
  <c r="E15"/>
  <c r="E16"/>
  <c r="E17"/>
  <c r="E18"/>
  <c r="E19"/>
  <c r="E20"/>
  <c r="E21"/>
  <c r="E22"/>
  <c r="E23"/>
  <c r="E6"/>
  <c r="E7" i="37"/>
  <c r="E8"/>
  <c r="E9"/>
  <c r="E10"/>
  <c r="E11"/>
  <c r="E12"/>
  <c r="E13"/>
  <c r="E14"/>
  <c r="E15"/>
  <c r="E16"/>
  <c r="E17"/>
  <c r="E18"/>
  <c r="E19"/>
  <c r="E20"/>
  <c r="E21"/>
  <c r="E22"/>
  <c r="E23"/>
  <c r="E7" i="36"/>
  <c r="E10"/>
  <c r="E11"/>
  <c r="E12"/>
  <c r="E13"/>
  <c r="E14"/>
  <c r="E15"/>
  <c r="E16"/>
  <c r="E17"/>
  <c r="E18"/>
  <c r="E19"/>
  <c r="E20"/>
  <c r="E21"/>
  <c r="E22"/>
  <c r="E23"/>
  <c r="E24"/>
  <c r="E7" i="35"/>
  <c r="E8"/>
  <c r="E9"/>
  <c r="E10"/>
  <c r="E11"/>
  <c r="E12"/>
  <c r="E13"/>
  <c r="E14"/>
  <c r="E15"/>
  <c r="E16"/>
  <c r="E17"/>
  <c r="E18"/>
  <c r="E19"/>
  <c r="E20"/>
  <c r="E21"/>
  <c r="E22"/>
  <c r="E23"/>
  <c r="E6"/>
  <c r="E24" i="53" l="1"/>
  <c r="E7"/>
  <c r="D24" i="45" l="1"/>
  <c r="C73" l="1"/>
  <c r="C72" i="37"/>
  <c r="C75" i="36"/>
  <c r="C75" i="35"/>
  <c r="D24" i="37" l="1"/>
  <c r="D25" i="36"/>
  <c r="D24" i="35"/>
  <c r="C50" i="45" l="1"/>
  <c r="D50"/>
  <c r="C37"/>
  <c r="D37"/>
  <c r="C49" i="37"/>
  <c r="D49"/>
  <c r="D36"/>
  <c r="C36"/>
  <c r="C51" i="36"/>
  <c r="D51"/>
  <c r="D38"/>
  <c r="C38"/>
  <c r="C51" i="35"/>
  <c r="D51"/>
  <c r="D37"/>
  <c r="C37"/>
  <c r="C24" i="45" l="1"/>
  <c r="C24" i="37"/>
  <c r="C25" i="36"/>
  <c r="E24" i="45" l="1"/>
  <c r="E24" i="37"/>
  <c r="E25" i="36"/>
  <c r="C24" i="35"/>
  <c r="E24" l="1"/>
</calcChain>
</file>

<file path=xl/sharedStrings.xml><?xml version="1.0" encoding="utf-8"?>
<sst xmlns="http://schemas.openxmlformats.org/spreadsheetml/2006/main" count="365" uniqueCount="57">
  <si>
    <t>Показники</t>
  </si>
  <si>
    <t>КЕКВ</t>
  </si>
  <si>
    <t>Предмети,матеріали,обладнання та інвентар</t>
  </si>
  <si>
    <t>Продукти харчування</t>
  </si>
  <si>
    <t>Оплата послуг(крім комунальних)</t>
  </si>
  <si>
    <t>Видатки на відрядження</t>
  </si>
  <si>
    <t>Оплата теплопостачання</t>
  </si>
  <si>
    <t>Оплата водопостачання та водовідведення</t>
  </si>
  <si>
    <t>Оплата енергії</t>
  </si>
  <si>
    <t>Оплата природного газу</t>
  </si>
  <si>
    <t>Оплата інших енергоносіїв</t>
  </si>
  <si>
    <t>Окремі заходи по реалізації (регіональних ) програм, не віднесені до заходів розвитку</t>
  </si>
  <si>
    <t>Придбання обладнання і предметів довгострокового користування</t>
  </si>
  <si>
    <t>Разом</t>
  </si>
  <si>
    <t>Інші виплати населенню</t>
  </si>
  <si>
    <t>Інші поточні видатки</t>
  </si>
  <si>
    <t xml:space="preserve">Капітальний ремонт </t>
  </si>
  <si>
    <t>Касові видатка на звітний період</t>
  </si>
  <si>
    <t>Касові видатки на звітний період</t>
  </si>
  <si>
    <t xml:space="preserve"> </t>
  </si>
  <si>
    <t>Капітальне будівництво ( придбання ) інших об´єктів</t>
  </si>
  <si>
    <t>Капітальний ремонт інших об´єктів</t>
  </si>
  <si>
    <t>Заробітна плата</t>
  </si>
  <si>
    <t>Затверджено на рік</t>
  </si>
  <si>
    <t>Звіт про використання коштів загального фонду, та інших надходжень спеціального фонду</t>
  </si>
  <si>
    <t xml:space="preserve">Звіт про використання коштів отриманих як плата за послуги </t>
  </si>
  <si>
    <t>Звіт про використання коштів отриманих за іншими джерелами власних надходжень</t>
  </si>
  <si>
    <t>Назва товару,роботи та послуг</t>
  </si>
  <si>
    <t>вартість, грн</t>
  </si>
  <si>
    <t>Господарчі товари</t>
  </si>
  <si>
    <t>Бензин</t>
  </si>
  <si>
    <t>Шкільні меблі</t>
  </si>
  <si>
    <t>Наочні посібники</t>
  </si>
  <si>
    <t>Будівельні матеріали</t>
  </si>
  <si>
    <t>Шкільне обладнання</t>
  </si>
  <si>
    <t>Електрообладнання</t>
  </si>
  <si>
    <t>Диз. Пальне</t>
  </si>
  <si>
    <t>Меблі</t>
  </si>
  <si>
    <t>Комп'ютерне обладнання</t>
  </si>
  <si>
    <t>Послуга харчування</t>
  </si>
  <si>
    <t>Новорічні подарунки</t>
  </si>
  <si>
    <t>Нарахування на оплату праці</t>
  </si>
  <si>
    <t>Реконструкція та реставрація інших об´єктів</t>
  </si>
  <si>
    <t>Спортивне обладнання</t>
  </si>
  <si>
    <t>Кухонне обладнання</t>
  </si>
  <si>
    <t>Медичне обладнання</t>
  </si>
  <si>
    <t>Інше</t>
  </si>
  <si>
    <t>Ремонт</t>
  </si>
  <si>
    <t>Інформація про перелік товарів,робіт і послуг отриманих як благодійна допомога станом на 01.03. 2019 року</t>
  </si>
  <si>
    <t>Новопразький  навчально-виховний  комплекс Новопразької селищної ради Олександрійського району Кіровоградської області</t>
  </si>
  <si>
    <t>Новопразьке навчально-виховне об’єднання «загальноосвітня школа І-ІІІ ступенів – дошкільний навчальний заклад- позашкільний центр» Новопразької селищної ради Олександрійського району Кіровоградської області</t>
  </si>
  <si>
    <t>Новопразька загальноосвітня школа І-ІІ ступенів Новопразької селищної ради Олександрійського району Кіровоградської області</t>
  </si>
  <si>
    <t>Шарівський навчально-виховний комплекс «загальноосвітня школа І-ІІI ступенів –дошкільний навчальний заклад» Новопразької селищної ради Олександрійського району Кіровоградської області</t>
  </si>
  <si>
    <t>Пантазіївська філія Новопразького навчально- виховного комплексу Новопразької селищної ради Олександрійського району Кіровоградської області</t>
  </si>
  <si>
    <t xml:space="preserve">Кошторис та фінансовий звіт  про надходження та використання   коштів станом на 01.07.2020 року  </t>
  </si>
  <si>
    <t>Інформація про перелік товарів,робіт і послуг отриманих як благодійна допомога станом на 01.07. 2020 року</t>
  </si>
  <si>
    <t>Медикаменти та перев’язувальні матеріали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</si>
</sst>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9"/>
      <name val="Times New Roman"/>
      <family val="1"/>
      <charset val="204"/>
    </font>
    <font>
      <b/>
      <sz val="14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14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78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2" fontId="0" fillId="0" borderId="0" xfId="0" applyNumberFormat="1"/>
    <xf numFmtId="0" fontId="0" fillId="0" borderId="0" xfId="0" applyFont="1"/>
    <xf numFmtId="0" fontId="2" fillId="0" borderId="0" xfId="0" applyFont="1" applyAlignment="1">
      <alignment wrapText="1"/>
    </xf>
    <xf numFmtId="0" fontId="2" fillId="0" borderId="0" xfId="0" applyFont="1"/>
    <xf numFmtId="2" fontId="3" fillId="0" borderId="0" xfId="0" applyNumberFormat="1" applyFont="1"/>
    <xf numFmtId="0" fontId="2" fillId="0" borderId="1" xfId="0" applyFont="1" applyBorder="1" applyAlignment="1">
      <alignment horizontal="center" wrapText="1"/>
    </xf>
    <xf numFmtId="2" fontId="2" fillId="0" borderId="1" xfId="0" applyNumberFormat="1" applyFont="1" applyBorder="1" applyAlignment="1">
      <alignment horizontal="center" wrapText="1"/>
    </xf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3" fillId="0" borderId="1" xfId="0" applyNumberFormat="1" applyFont="1" applyBorder="1"/>
    <xf numFmtId="2" fontId="2" fillId="0" borderId="1" xfId="0" applyNumberFormat="1" applyFont="1" applyBorder="1"/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/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/>
    <xf numFmtId="2" fontId="3" fillId="2" borderId="1" xfId="0" applyNumberFormat="1" applyFont="1" applyFill="1" applyBorder="1"/>
    <xf numFmtId="0" fontId="2" fillId="0" borderId="1" xfId="0" applyFont="1" applyBorder="1" applyAlignment="1">
      <alignment horizontal="left"/>
    </xf>
    <xf numFmtId="2" fontId="0" fillId="0" borderId="0" xfId="0" applyNumberFormat="1" applyAlignment="1">
      <alignment wrapText="1"/>
    </xf>
    <xf numFmtId="0" fontId="3" fillId="0" borderId="0" xfId="0" applyFont="1" applyAlignment="1">
      <alignment wrapText="1"/>
    </xf>
    <xf numFmtId="0" fontId="3" fillId="0" borderId="0" xfId="0" applyFont="1"/>
    <xf numFmtId="16" fontId="0" fillId="0" borderId="0" xfId="0" applyNumberFormat="1"/>
    <xf numFmtId="0" fontId="2" fillId="0" borderId="1" xfId="0" applyFont="1" applyBorder="1" applyAlignment="1">
      <alignment wrapText="1"/>
    </xf>
    <xf numFmtId="0" fontId="5" fillId="0" borderId="1" xfId="0" applyFont="1" applyBorder="1" applyAlignment="1"/>
    <xf numFmtId="0" fontId="6" fillId="0" borderId="1" xfId="0" applyNumberFormat="1" applyFont="1" applyBorder="1" applyAlignment="1">
      <alignment horizontal="left"/>
    </xf>
    <xf numFmtId="2" fontId="5" fillId="0" borderId="1" xfId="0" applyNumberFormat="1" applyFont="1" applyBorder="1"/>
    <xf numFmtId="2" fontId="3" fillId="0" borderId="0" xfId="0" applyNumberFormat="1" applyFont="1" applyBorder="1"/>
    <xf numFmtId="0" fontId="2" fillId="0" borderId="1" xfId="0" applyFont="1" applyBorder="1" applyAlignment="1">
      <alignment wrapText="1"/>
    </xf>
    <xf numFmtId="0" fontId="3" fillId="0" borderId="1" xfId="0" applyFont="1" applyBorder="1" applyAlignment="1"/>
    <xf numFmtId="0" fontId="3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5" fillId="2" borderId="1" xfId="0" applyNumberFormat="1" applyFont="1" applyFill="1" applyBorder="1"/>
    <xf numFmtId="2" fontId="3" fillId="2" borderId="1" xfId="0" applyNumberFormat="1" applyFont="1" applyFill="1" applyBorder="1" applyAlignment="1">
      <alignment horizontal="right" wrapText="1"/>
    </xf>
    <xf numFmtId="2" fontId="3" fillId="2" borderId="1" xfId="0" applyNumberFormat="1" applyFont="1" applyFill="1" applyBorder="1" applyAlignment="1">
      <alignment horizontal="center" wrapText="1"/>
    </xf>
    <xf numFmtId="2" fontId="2" fillId="2" borderId="1" xfId="0" applyNumberFormat="1" applyFont="1" applyFill="1" applyBorder="1"/>
    <xf numFmtId="2" fontId="7" fillId="2" borderId="1" xfId="0" applyNumberFormat="1" applyFont="1" applyFill="1" applyBorder="1"/>
    <xf numFmtId="0" fontId="0" fillId="2" borderId="5" xfId="0" applyFill="1" applyBorder="1"/>
    <xf numFmtId="0" fontId="0" fillId="2" borderId="0" xfId="0" applyFill="1"/>
    <xf numFmtId="2" fontId="5" fillId="0" borderId="3" xfId="0" applyNumberFormat="1" applyFont="1" applyBorder="1" applyAlignment="1"/>
    <xf numFmtId="2" fontId="5" fillId="0" borderId="4" xfId="0" applyNumberFormat="1" applyFont="1" applyBorder="1" applyAlignment="1"/>
    <xf numFmtId="0" fontId="2" fillId="0" borderId="3" xfId="0" applyFont="1" applyBorder="1" applyAlignment="1">
      <alignment wrapText="1"/>
    </xf>
    <xf numFmtId="0" fontId="3" fillId="0" borderId="4" xfId="0" applyFont="1" applyBorder="1" applyAlignment="1"/>
    <xf numFmtId="2" fontId="2" fillId="0" borderId="3" xfId="0" applyNumberFormat="1" applyFont="1" applyBorder="1" applyAlignment="1"/>
    <xf numFmtId="2" fontId="2" fillId="0" borderId="4" xfId="0" applyNumberFormat="1" applyFont="1" applyBorder="1" applyAlignment="1"/>
    <xf numFmtId="2" fontId="9" fillId="0" borderId="3" xfId="0" applyNumberFormat="1" applyFont="1" applyBorder="1" applyAlignment="1"/>
    <xf numFmtId="2" fontId="9" fillId="0" borderId="4" xfId="0" applyNumberFormat="1" applyFont="1" applyBorder="1" applyAlignment="1"/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0" fillId="0" borderId="1" xfId="0" applyBorder="1" applyAlignment="1">
      <alignment horizontal="center"/>
    </xf>
    <xf numFmtId="0" fontId="2" fillId="0" borderId="1" xfId="0" applyFont="1" applyBorder="1" applyAlignment="1">
      <alignment horizontal="center"/>
    </xf>
    <xf numFmtId="2" fontId="5" fillId="0" borderId="1" xfId="0" applyNumberFormat="1" applyFont="1" applyBorder="1" applyAlignment="1"/>
    <xf numFmtId="0" fontId="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2" fontId="5" fillId="2" borderId="3" xfId="0" applyNumberFormat="1" applyFont="1" applyFill="1" applyBorder="1" applyAlignment="1"/>
    <xf numFmtId="2" fontId="5" fillId="2" borderId="4" xfId="0" applyNumberFormat="1" applyFont="1" applyFill="1" applyBorder="1" applyAlignment="1"/>
    <xf numFmtId="2" fontId="2" fillId="2" borderId="3" xfId="0" applyNumberFormat="1" applyFont="1" applyFill="1" applyBorder="1" applyAlignment="1"/>
    <xf numFmtId="2" fontId="2" fillId="2" borderId="4" xfId="0" applyNumberFormat="1" applyFont="1" applyFill="1" applyBorder="1" applyAlignment="1"/>
    <xf numFmtId="2" fontId="9" fillId="2" borderId="3" xfId="0" applyNumberFormat="1" applyFont="1" applyFill="1" applyBorder="1" applyAlignment="1"/>
    <xf numFmtId="2" fontId="9" fillId="2" borderId="4" xfId="0" applyNumberFormat="1" applyFont="1" applyFill="1" applyBorder="1" applyAlignment="1"/>
    <xf numFmtId="2" fontId="5" fillId="2" borderId="1" xfId="0" applyNumberFormat="1" applyFont="1" applyFill="1" applyBorder="1" applyAlignment="1"/>
    <xf numFmtId="0" fontId="4" fillId="0" borderId="0" xfId="0" applyFont="1" applyAlignment="1">
      <alignment wrapText="1"/>
    </xf>
    <xf numFmtId="2" fontId="3" fillId="2" borderId="3" xfId="0" applyNumberFormat="1" applyFont="1" applyFill="1" applyBorder="1" applyAlignment="1"/>
    <xf numFmtId="2" fontId="3" fillId="2" borderId="4" xfId="0" applyNumberFormat="1" applyFont="1" applyFill="1" applyBorder="1" applyAlignment="1"/>
    <xf numFmtId="2" fontId="3" fillId="0" borderId="3" xfId="0" applyNumberFormat="1" applyFont="1" applyBorder="1" applyAlignment="1"/>
    <xf numFmtId="2" fontId="3" fillId="0" borderId="4" xfId="0" applyNumberFormat="1" applyFont="1" applyBorder="1" applyAlignment="1"/>
    <xf numFmtId="2" fontId="3" fillId="0" borderId="1" xfId="0" applyNumberFormat="1" applyFont="1" applyBorder="1" applyAlignme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75"/>
  <sheetViews>
    <sheetView tabSelected="1" workbookViewId="0">
      <selection activeCell="J5" sqref="J5"/>
    </sheetView>
  </sheetViews>
  <sheetFormatPr defaultRowHeight="15"/>
  <cols>
    <col min="1" max="1" width="40.875" style="3" customWidth="1"/>
    <col min="2" max="2" width="9" style="1" customWidth="1"/>
    <col min="3" max="3" width="17.75" customWidth="1"/>
    <col min="4" max="4" width="15.25" customWidth="1"/>
    <col min="5" max="5" width="10" hidden="1" customWidth="1"/>
    <col min="6" max="6" width="11.125" customWidth="1"/>
  </cols>
  <sheetData>
    <row r="2" spans="1:6" ht="57" customHeight="1">
      <c r="A2" s="52" t="s">
        <v>54</v>
      </c>
      <c r="B2" s="53"/>
      <c r="C2" s="53"/>
      <c r="D2" s="53"/>
    </row>
    <row r="3" spans="1:6" ht="53.25" customHeight="1">
      <c r="A3" s="63" t="s">
        <v>49</v>
      </c>
      <c r="B3" s="64"/>
      <c r="C3" s="64"/>
      <c r="D3" s="64"/>
    </row>
    <row r="4" spans="1:6" ht="39.75" customHeight="1">
      <c r="A4" s="54" t="s">
        <v>24</v>
      </c>
      <c r="B4" s="55"/>
      <c r="C4" s="55"/>
      <c r="D4" s="55"/>
    </row>
    <row r="5" spans="1:6" s="2" customFormat="1" ht="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38">
        <v>7234704</v>
      </c>
      <c r="D6" s="39">
        <v>3324966.71</v>
      </c>
      <c r="E6" s="22">
        <f>C6-D6</f>
        <v>3909737.29</v>
      </c>
      <c r="F6" s="22"/>
    </row>
    <row r="7" spans="1:6" s="2" customFormat="1" ht="18.75">
      <c r="A7" s="21" t="s">
        <v>41</v>
      </c>
      <c r="B7" s="16">
        <v>2120</v>
      </c>
      <c r="C7" s="38">
        <v>1261030</v>
      </c>
      <c r="D7" s="39">
        <v>729675.73</v>
      </c>
      <c r="E7" s="22">
        <f t="shared" ref="E7:E24" si="0">C7-D7</f>
        <v>531354.27</v>
      </c>
      <c r="F7" s="22"/>
    </row>
    <row r="8" spans="1:6" ht="37.5">
      <c r="A8" s="11" t="s">
        <v>2</v>
      </c>
      <c r="B8" s="16">
        <v>2210</v>
      </c>
      <c r="C8" s="20">
        <f>1107326.59-5000</f>
        <v>1102326.5900000001</v>
      </c>
      <c r="D8" s="20">
        <v>40530.120000000003</v>
      </c>
      <c r="E8" s="22">
        <f t="shared" si="0"/>
        <v>1061796.47</v>
      </c>
      <c r="F8" s="22"/>
    </row>
    <row r="9" spans="1:6" ht="18.75">
      <c r="A9" s="11" t="s">
        <v>3</v>
      </c>
      <c r="B9" s="16">
        <v>2230</v>
      </c>
      <c r="C9" s="20">
        <v>623530</v>
      </c>
      <c r="D9" s="20">
        <v>99848.2</v>
      </c>
      <c r="E9" s="22">
        <f t="shared" si="0"/>
        <v>523681.8</v>
      </c>
      <c r="F9" s="22"/>
    </row>
    <row r="10" spans="1:6" ht="18.75">
      <c r="A10" s="11" t="s">
        <v>4</v>
      </c>
      <c r="B10" s="16">
        <v>2240</v>
      </c>
      <c r="C10" s="20">
        <f>221770-50000</f>
        <v>171770</v>
      </c>
      <c r="D10" s="20">
        <v>44454.07</v>
      </c>
      <c r="E10" s="22">
        <f t="shared" si="0"/>
        <v>127315.93</v>
      </c>
      <c r="F10" s="22"/>
    </row>
    <row r="11" spans="1:6" ht="18.75">
      <c r="A11" s="11" t="s">
        <v>5</v>
      </c>
      <c r="B11" s="16">
        <v>2250</v>
      </c>
      <c r="C11" s="20">
        <v>24052</v>
      </c>
      <c r="D11" s="20"/>
      <c r="E11" s="22">
        <f t="shared" si="0"/>
        <v>24052</v>
      </c>
      <c r="F11" s="22"/>
    </row>
    <row r="12" spans="1:6" ht="18.75" hidden="1">
      <c r="A12" s="11" t="s">
        <v>6</v>
      </c>
      <c r="B12" s="16">
        <v>2271</v>
      </c>
      <c r="C12" s="20"/>
      <c r="D12" s="20"/>
      <c r="E12" s="22">
        <f t="shared" si="0"/>
        <v>0</v>
      </c>
      <c r="F12" s="22"/>
    </row>
    <row r="13" spans="1:6" ht="37.5">
      <c r="A13" s="11" t="s">
        <v>7</v>
      </c>
      <c r="B13" s="16">
        <v>2272</v>
      </c>
      <c r="C13" s="20">
        <v>5500</v>
      </c>
      <c r="D13" s="20">
        <v>4399</v>
      </c>
      <c r="E13" s="22">
        <f t="shared" si="0"/>
        <v>1101</v>
      </c>
      <c r="F13" s="22"/>
    </row>
    <row r="14" spans="1:6" ht="18.75">
      <c r="A14" s="11" t="s">
        <v>8</v>
      </c>
      <c r="B14" s="16">
        <v>2273</v>
      </c>
      <c r="C14" s="20">
        <v>53150</v>
      </c>
      <c r="D14" s="20">
        <v>29808.13</v>
      </c>
      <c r="E14" s="22">
        <f t="shared" si="0"/>
        <v>23341.87</v>
      </c>
      <c r="F14" s="22"/>
    </row>
    <row r="15" spans="1:6" ht="18.75" hidden="1">
      <c r="A15" s="11" t="s">
        <v>9</v>
      </c>
      <c r="B15" s="16">
        <v>2274</v>
      </c>
      <c r="C15" s="20"/>
      <c r="D15" s="20"/>
      <c r="E15" s="22">
        <f t="shared" si="0"/>
        <v>0</v>
      </c>
      <c r="F15" s="22"/>
    </row>
    <row r="16" spans="1:6" ht="18.75">
      <c r="A16" s="11" t="s">
        <v>10</v>
      </c>
      <c r="B16" s="16">
        <v>2275</v>
      </c>
      <c r="C16" s="20">
        <v>115080</v>
      </c>
      <c r="D16" s="20"/>
      <c r="E16" s="22">
        <f t="shared" si="0"/>
        <v>115080</v>
      </c>
      <c r="F16" s="22"/>
    </row>
    <row r="17" spans="1:9" ht="33" customHeight="1">
      <c r="A17" s="11" t="s">
        <v>11</v>
      </c>
      <c r="B17" s="16">
        <v>2282</v>
      </c>
      <c r="C17" s="20">
        <v>3000</v>
      </c>
      <c r="D17" s="20"/>
      <c r="E17" s="22">
        <f t="shared" si="0"/>
        <v>3000</v>
      </c>
      <c r="F17" s="22"/>
    </row>
    <row r="18" spans="1:9" ht="18" hidden="1" customHeight="1">
      <c r="A18" s="11" t="s">
        <v>14</v>
      </c>
      <c r="B18" s="16">
        <v>2730</v>
      </c>
      <c r="C18" s="20"/>
      <c r="D18" s="20"/>
      <c r="E18" s="22">
        <f t="shared" si="0"/>
        <v>0</v>
      </c>
      <c r="F18" s="22">
        <f t="shared" ref="F18" si="1">C18-D18</f>
        <v>0</v>
      </c>
    </row>
    <row r="19" spans="1:9" ht="15.75" customHeight="1">
      <c r="A19" s="11" t="s">
        <v>15</v>
      </c>
      <c r="B19" s="16">
        <v>2800</v>
      </c>
      <c r="C19" s="20">
        <f>32130-7250-3000-1000-500</f>
        <v>20380</v>
      </c>
      <c r="D19" s="20">
        <v>18101.310000000001</v>
      </c>
      <c r="E19" s="22">
        <f t="shared" si="0"/>
        <v>2278.6899999999987</v>
      </c>
      <c r="F19" s="22"/>
    </row>
    <row r="20" spans="1:9" ht="35.25" hidden="1" customHeight="1">
      <c r="A20" s="11" t="s">
        <v>12</v>
      </c>
      <c r="B20" s="16">
        <v>3110</v>
      </c>
      <c r="C20" s="20"/>
      <c r="D20" s="20"/>
      <c r="E20" s="22">
        <f t="shared" si="0"/>
        <v>0</v>
      </c>
      <c r="F20" s="22"/>
      <c r="H20" s="30"/>
    </row>
    <row r="21" spans="1:9" ht="37.5" hidden="1">
      <c r="A21" s="11" t="s">
        <v>20</v>
      </c>
      <c r="B21" s="16">
        <v>3122</v>
      </c>
      <c r="C21" s="20"/>
      <c r="D21" s="20"/>
      <c r="E21" s="22">
        <f t="shared" si="0"/>
        <v>0</v>
      </c>
      <c r="F21" s="22"/>
      <c r="I21" t="s">
        <v>19</v>
      </c>
    </row>
    <row r="22" spans="1:9" ht="18.75" hidden="1">
      <c r="A22" s="11" t="s">
        <v>21</v>
      </c>
      <c r="B22" s="16">
        <v>3132</v>
      </c>
      <c r="C22" s="20"/>
      <c r="D22" s="20"/>
      <c r="E22" s="22">
        <f t="shared" si="0"/>
        <v>0</v>
      </c>
      <c r="F22" s="22"/>
    </row>
    <row r="23" spans="1:9" ht="37.5" hidden="1">
      <c r="A23" s="26" t="s">
        <v>42</v>
      </c>
      <c r="B23" s="16">
        <v>3142</v>
      </c>
      <c r="C23" s="20"/>
      <c r="D23" s="20"/>
      <c r="E23" s="22">
        <f t="shared" si="0"/>
        <v>0</v>
      </c>
      <c r="F23" s="22"/>
    </row>
    <row r="24" spans="1:9" ht="18.75">
      <c r="A24" s="11" t="s">
        <v>13</v>
      </c>
      <c r="B24" s="12"/>
      <c r="C24" s="40">
        <f>SUM(C6:C23)</f>
        <v>10614522.59</v>
      </c>
      <c r="D24" s="40">
        <f>SUM(D6:D23)</f>
        <v>4291783.2699999996</v>
      </c>
      <c r="E24" s="22">
        <f t="shared" si="0"/>
        <v>6322739.3200000003</v>
      </c>
      <c r="F24" s="22"/>
    </row>
    <row r="25" spans="1:9">
      <c r="C25" s="4"/>
      <c r="D25" s="4"/>
    </row>
    <row r="26" spans="1:9">
      <c r="C26" s="4"/>
      <c r="D26" s="4"/>
    </row>
    <row r="27" spans="1:9" ht="29.25" customHeight="1">
      <c r="A27" s="52" t="s">
        <v>25</v>
      </c>
      <c r="B27" s="56"/>
      <c r="C27" s="56"/>
      <c r="D27" s="56"/>
    </row>
    <row r="28" spans="1:9">
      <c r="D28" s="25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>
      <c r="A30" s="11" t="s">
        <v>2</v>
      </c>
      <c r="B30" s="17">
        <v>2210</v>
      </c>
      <c r="C30" s="37">
        <v>240</v>
      </c>
      <c r="D30" s="37">
        <v>240</v>
      </c>
      <c r="F30" s="22"/>
    </row>
    <row r="31" spans="1:9" ht="18.75">
      <c r="A31" s="12" t="s">
        <v>3</v>
      </c>
      <c r="B31" s="17">
        <v>2230</v>
      </c>
      <c r="C31" s="37">
        <v>630</v>
      </c>
      <c r="D31" s="37">
        <f>629</f>
        <v>629</v>
      </c>
      <c r="F31" s="22"/>
    </row>
    <row r="32" spans="1:9" ht="18.75" hidden="1">
      <c r="A32" s="12" t="s">
        <v>4</v>
      </c>
      <c r="B32" s="17">
        <v>2240</v>
      </c>
      <c r="C32" s="29"/>
      <c r="D32" s="29"/>
      <c r="F32" s="22"/>
    </row>
    <row r="33" spans="1:6" ht="18.75" hidden="1">
      <c r="A33" s="31" t="s">
        <v>10</v>
      </c>
      <c r="B33" s="17">
        <v>2275</v>
      </c>
      <c r="C33" s="29"/>
      <c r="D33" s="29"/>
      <c r="F33" s="22"/>
    </row>
    <row r="34" spans="1:6" ht="18.75" hidden="1">
      <c r="A34" s="11" t="s">
        <v>15</v>
      </c>
      <c r="B34" s="17">
        <v>2800</v>
      </c>
      <c r="C34" s="13"/>
      <c r="D34" s="13"/>
      <c r="F34" s="22"/>
    </row>
    <row r="35" spans="1:6" ht="37.5" hidden="1">
      <c r="A35" s="11" t="s">
        <v>12</v>
      </c>
      <c r="B35" s="17">
        <v>3110</v>
      </c>
      <c r="C35" s="13"/>
      <c r="D35" s="13"/>
      <c r="F35" s="22"/>
    </row>
    <row r="36" spans="1:6" ht="18.75" hidden="1">
      <c r="A36" s="18" t="s">
        <v>16</v>
      </c>
      <c r="B36" s="19">
        <v>3132</v>
      </c>
      <c r="C36" s="20"/>
      <c r="D36" s="20"/>
      <c r="F36" s="22"/>
    </row>
    <row r="37" spans="1:6" ht="18.75">
      <c r="A37" s="11" t="s">
        <v>13</v>
      </c>
      <c r="B37" s="17"/>
      <c r="C37" s="14">
        <f>SUM(C30:C36)</f>
        <v>870</v>
      </c>
      <c r="D37" s="14">
        <f>SUM(D30:D36)</f>
        <v>869</v>
      </c>
      <c r="F37" s="22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57" t="s">
        <v>26</v>
      </c>
      <c r="B41" s="58"/>
      <c r="C41" s="58"/>
      <c r="D41" s="58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37">
        <v>6093.2</v>
      </c>
      <c r="D44" s="37">
        <v>6093.2</v>
      </c>
      <c r="F44" s="22"/>
    </row>
    <row r="45" spans="1:6" ht="18.75">
      <c r="A45" s="12" t="s">
        <v>3</v>
      </c>
      <c r="B45" s="17">
        <v>2230</v>
      </c>
      <c r="C45" s="37">
        <v>4824.96</v>
      </c>
      <c r="D45" s="37">
        <v>4824.96</v>
      </c>
      <c r="F45" s="22"/>
    </row>
    <row r="46" spans="1:6" ht="18.75" hidden="1">
      <c r="A46" s="12" t="s">
        <v>4</v>
      </c>
      <c r="B46" s="17">
        <v>2240</v>
      </c>
      <c r="C46" s="37"/>
      <c r="D46" s="37"/>
      <c r="F46" s="22"/>
    </row>
    <row r="47" spans="1:6" ht="18.75" hidden="1">
      <c r="A47" s="12" t="s">
        <v>10</v>
      </c>
      <c r="B47" s="17">
        <v>2275</v>
      </c>
      <c r="C47" s="37"/>
      <c r="D47" s="37"/>
      <c r="F47" s="22"/>
    </row>
    <row r="48" spans="1:6" ht="18.75" hidden="1">
      <c r="A48" s="11" t="s">
        <v>15</v>
      </c>
      <c r="B48" s="17">
        <v>2800</v>
      </c>
      <c r="C48" s="37"/>
      <c r="D48" s="37"/>
      <c r="F48" s="22"/>
    </row>
    <row r="49" spans="1:6" ht="37.5" hidden="1">
      <c r="A49" s="11" t="s">
        <v>12</v>
      </c>
      <c r="B49" s="17">
        <v>3110</v>
      </c>
      <c r="C49" s="37"/>
      <c r="D49" s="37"/>
      <c r="F49" s="22"/>
    </row>
    <row r="50" spans="1:6" ht="18.75" hidden="1">
      <c r="A50" s="18" t="s">
        <v>16</v>
      </c>
      <c r="B50" s="19">
        <v>3132</v>
      </c>
      <c r="C50" s="20"/>
      <c r="D50" s="20"/>
      <c r="F50" s="22"/>
    </row>
    <row r="51" spans="1:6" ht="18.75">
      <c r="A51" s="11" t="s">
        <v>13</v>
      </c>
      <c r="B51" s="17"/>
      <c r="C51" s="40">
        <f>C44+C45+C48+C49+C50</f>
        <v>10918.16</v>
      </c>
      <c r="D51" s="40">
        <f>D44+D45+D48+D49+D50</f>
        <v>10918.16</v>
      </c>
      <c r="F51" s="22"/>
    </row>
    <row r="54" spans="1:6" ht="35.25" customHeight="1">
      <c r="A54" s="57" t="s">
        <v>55</v>
      </c>
      <c r="B54" s="58"/>
      <c r="C54" s="58"/>
      <c r="D54" s="58"/>
    </row>
    <row r="56" spans="1:6" ht="18.75">
      <c r="A56" s="59" t="s">
        <v>48</v>
      </c>
      <c r="B56" s="60"/>
      <c r="C56" s="61" t="s">
        <v>28</v>
      </c>
      <c r="D56" s="60"/>
    </row>
    <row r="57" spans="1:6" ht="18.75">
      <c r="A57" s="31" t="s">
        <v>36</v>
      </c>
      <c r="B57" s="27">
        <v>2210</v>
      </c>
      <c r="C57" s="62">
        <f>260</f>
        <v>260</v>
      </c>
      <c r="D57" s="62"/>
    </row>
    <row r="58" spans="1:6" ht="18.75" hidden="1">
      <c r="A58" s="31" t="s">
        <v>30</v>
      </c>
      <c r="B58" s="27">
        <v>2210</v>
      </c>
      <c r="C58" s="50"/>
      <c r="D58" s="51"/>
    </row>
    <row r="59" spans="1:6" ht="18.75">
      <c r="A59" s="31" t="s">
        <v>33</v>
      </c>
      <c r="B59" s="27">
        <v>2210</v>
      </c>
      <c r="C59" s="44">
        <f>3360+2473.2</f>
        <v>5833.2</v>
      </c>
      <c r="D59" s="45"/>
    </row>
    <row r="60" spans="1:6" ht="18.75" hidden="1">
      <c r="A60" s="31" t="s">
        <v>38</v>
      </c>
      <c r="B60" s="28">
        <v>3110.221</v>
      </c>
      <c r="C60" s="50"/>
      <c r="D60" s="51"/>
    </row>
    <row r="61" spans="1:6" ht="18.75" hidden="1">
      <c r="A61" s="31" t="s">
        <v>29</v>
      </c>
      <c r="B61" s="27">
        <v>2210</v>
      </c>
      <c r="C61" s="44"/>
      <c r="D61" s="45"/>
    </row>
    <row r="62" spans="1:6" ht="18.75" hidden="1">
      <c r="A62" s="31" t="s">
        <v>31</v>
      </c>
      <c r="B62" s="27">
        <v>2210</v>
      </c>
      <c r="C62" s="50"/>
      <c r="D62" s="51"/>
    </row>
    <row r="63" spans="1:6" ht="18.75" hidden="1">
      <c r="A63" s="31" t="s">
        <v>37</v>
      </c>
      <c r="B63" s="27">
        <v>2210</v>
      </c>
      <c r="C63" s="50"/>
      <c r="D63" s="51"/>
    </row>
    <row r="64" spans="1:6" ht="18.75" hidden="1">
      <c r="A64" s="31" t="s">
        <v>32</v>
      </c>
      <c r="B64" s="27">
        <v>3110</v>
      </c>
      <c r="C64" s="44"/>
      <c r="D64" s="45"/>
    </row>
    <row r="65" spans="1:4" ht="18.75" hidden="1">
      <c r="A65" s="31" t="s">
        <v>34</v>
      </c>
      <c r="B65" s="27">
        <v>2210</v>
      </c>
      <c r="C65" s="44"/>
      <c r="D65" s="45"/>
    </row>
    <row r="66" spans="1:4" ht="18.75" hidden="1">
      <c r="A66" s="31" t="s">
        <v>35</v>
      </c>
      <c r="B66" s="27">
        <v>2210</v>
      </c>
      <c r="C66" s="44"/>
      <c r="D66" s="45"/>
    </row>
    <row r="67" spans="1:4" ht="18.75" hidden="1">
      <c r="A67" s="31" t="s">
        <v>47</v>
      </c>
      <c r="B67" s="27">
        <v>2240</v>
      </c>
      <c r="C67" s="44"/>
      <c r="D67" s="45"/>
    </row>
    <row r="68" spans="1:4" ht="18.75">
      <c r="A68" s="31" t="s">
        <v>39</v>
      </c>
      <c r="B68" s="27">
        <v>2230</v>
      </c>
      <c r="C68" s="44">
        <v>4824.96</v>
      </c>
      <c r="D68" s="45"/>
    </row>
    <row r="69" spans="1:4" ht="18.75" hidden="1">
      <c r="A69" s="31" t="s">
        <v>40</v>
      </c>
      <c r="B69" s="27">
        <v>2210</v>
      </c>
      <c r="C69" s="44"/>
      <c r="D69" s="45"/>
    </row>
    <row r="70" spans="1:4" ht="18.75" hidden="1">
      <c r="A70" s="31" t="s">
        <v>46</v>
      </c>
      <c r="B70" s="27">
        <v>2210</v>
      </c>
      <c r="C70" s="44"/>
      <c r="D70" s="45"/>
    </row>
    <row r="71" spans="1:4" ht="18.75" hidden="1">
      <c r="A71" s="31" t="s">
        <v>44</v>
      </c>
      <c r="B71" s="27">
        <v>2210</v>
      </c>
      <c r="C71" s="44"/>
      <c r="D71" s="45"/>
    </row>
    <row r="72" spans="1:4" ht="18.75" hidden="1">
      <c r="A72" s="31" t="s">
        <v>43</v>
      </c>
      <c r="B72" s="27">
        <v>2210</v>
      </c>
      <c r="C72" s="44"/>
      <c r="D72" s="45"/>
    </row>
    <row r="73" spans="1:4" ht="18.75" hidden="1">
      <c r="A73" s="31" t="s">
        <v>45</v>
      </c>
      <c r="B73" s="32">
        <v>2210</v>
      </c>
      <c r="C73" s="44"/>
      <c r="D73" s="45"/>
    </row>
    <row r="74" spans="1:4" ht="18.75" hidden="1">
      <c r="A74" s="46"/>
      <c r="B74" s="47"/>
      <c r="C74" s="44"/>
      <c r="D74" s="45"/>
    </row>
    <row r="75" spans="1:4" ht="18.75">
      <c r="A75" s="46"/>
      <c r="B75" s="47"/>
      <c r="C75" s="48">
        <f>SUM(C57:D74)</f>
        <v>10918.16</v>
      </c>
      <c r="D75" s="49"/>
    </row>
  </sheetData>
  <mergeCells count="29">
    <mergeCell ref="A2:D2"/>
    <mergeCell ref="A4:D4"/>
    <mergeCell ref="A27:D27"/>
    <mergeCell ref="A41:D41"/>
    <mergeCell ref="C62:D62"/>
    <mergeCell ref="A54:D54"/>
    <mergeCell ref="C61:D61"/>
    <mergeCell ref="C58:D58"/>
    <mergeCell ref="C59:D59"/>
    <mergeCell ref="C60:D60"/>
    <mergeCell ref="A56:B56"/>
    <mergeCell ref="C56:D56"/>
    <mergeCell ref="C57:D57"/>
    <mergeCell ref="A3:D3"/>
    <mergeCell ref="C63:D63"/>
    <mergeCell ref="C64:D64"/>
    <mergeCell ref="C65:D65"/>
    <mergeCell ref="C66:D66"/>
    <mergeCell ref="C67:D67"/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75"/>
  <sheetViews>
    <sheetView topLeftCell="A54" workbookViewId="0">
      <selection activeCell="F51" sqref="F51"/>
    </sheetView>
  </sheetViews>
  <sheetFormatPr defaultRowHeight="15"/>
  <cols>
    <col min="1" max="1" width="40.875" style="3" customWidth="1"/>
    <col min="2" max="2" width="8.875" style="1" customWidth="1"/>
    <col min="3" max="3" width="17.875" customWidth="1"/>
    <col min="4" max="4" width="14.5" customWidth="1"/>
    <col min="5" max="5" width="10.625" hidden="1" customWidth="1"/>
    <col min="6" max="6" width="10.875" customWidth="1"/>
  </cols>
  <sheetData>
    <row r="2" spans="1:6" ht="66.75" customHeight="1">
      <c r="A2" s="52" t="s">
        <v>54</v>
      </c>
      <c r="B2" s="53"/>
      <c r="C2" s="53"/>
      <c r="D2" s="53"/>
    </row>
    <row r="3" spans="1:6" ht="83.25" customHeight="1">
      <c r="A3" s="63" t="s">
        <v>50</v>
      </c>
      <c r="B3" s="72"/>
      <c r="C3" s="72"/>
      <c r="D3" s="72"/>
    </row>
    <row r="4" spans="1:6" ht="39.75" customHeight="1">
      <c r="A4" s="54" t="s">
        <v>24</v>
      </c>
      <c r="B4" s="55"/>
      <c r="C4" s="55"/>
      <c r="D4" s="55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39">
        <f>3518760+634160</f>
        <v>4152920</v>
      </c>
      <c r="D6" s="39">
        <f>1830589.11+231812.52+16216.14</f>
        <v>2078617.77</v>
      </c>
      <c r="E6" s="22">
        <f>C6-D6</f>
        <v>2074302.23</v>
      </c>
      <c r="F6" s="22"/>
    </row>
    <row r="7" spans="1:6" s="2" customFormat="1" ht="18.75">
      <c r="A7" s="21" t="s">
        <v>41</v>
      </c>
      <c r="B7" s="16">
        <v>2120</v>
      </c>
      <c r="C7" s="39">
        <f>774130+122880</f>
        <v>897010</v>
      </c>
      <c r="D7" s="39">
        <f>55971.61+404423.34+3567.55</f>
        <v>463962.5</v>
      </c>
      <c r="E7" s="22">
        <f t="shared" ref="E7:E25" si="0">C7-D7</f>
        <v>433047.5</v>
      </c>
      <c r="F7" s="22"/>
    </row>
    <row r="8" spans="1:6" ht="37.5">
      <c r="A8" s="11" t="s">
        <v>2</v>
      </c>
      <c r="B8" s="16">
        <v>2210</v>
      </c>
      <c r="C8" s="20">
        <v>198760</v>
      </c>
      <c r="D8" s="20">
        <v>52567</v>
      </c>
      <c r="E8" s="22">
        <f t="shared" si="0"/>
        <v>146193</v>
      </c>
      <c r="F8" s="22"/>
    </row>
    <row r="9" spans="1:6" ht="37.5">
      <c r="A9" s="31" t="s">
        <v>56</v>
      </c>
      <c r="B9" s="16">
        <v>2220</v>
      </c>
      <c r="C9" s="20">
        <v>7260</v>
      </c>
      <c r="D9" s="20">
        <v>7260</v>
      </c>
      <c r="E9" s="22"/>
      <c r="F9" s="22"/>
    </row>
    <row r="10" spans="1:6" ht="18.75">
      <c r="A10" s="11" t="s">
        <v>3</v>
      </c>
      <c r="B10" s="16">
        <v>2230</v>
      </c>
      <c r="C10" s="20">
        <v>744730</v>
      </c>
      <c r="D10" s="20">
        <f>41390.5+32240.13</f>
        <v>73630.63</v>
      </c>
      <c r="E10" s="22">
        <f t="shared" si="0"/>
        <v>671099.37</v>
      </c>
      <c r="F10" s="22"/>
    </row>
    <row r="11" spans="1:6" ht="18.75">
      <c r="A11" s="11" t="s">
        <v>4</v>
      </c>
      <c r="B11" s="16">
        <v>2240</v>
      </c>
      <c r="C11" s="20">
        <v>52960</v>
      </c>
      <c r="D11" s="20">
        <v>7739.2</v>
      </c>
      <c r="E11" s="22">
        <f t="shared" si="0"/>
        <v>45220.800000000003</v>
      </c>
      <c r="F11" s="22"/>
    </row>
    <row r="12" spans="1:6" ht="18.75">
      <c r="A12" s="11" t="s">
        <v>5</v>
      </c>
      <c r="B12" s="16">
        <v>2250</v>
      </c>
      <c r="C12" s="20">
        <v>24052</v>
      </c>
      <c r="D12" s="20"/>
      <c r="E12" s="22">
        <f t="shared" si="0"/>
        <v>24052</v>
      </c>
      <c r="F12" s="22"/>
    </row>
    <row r="13" spans="1:6" ht="18.75" hidden="1">
      <c r="A13" s="11" t="s">
        <v>6</v>
      </c>
      <c r="B13" s="16">
        <v>2271</v>
      </c>
      <c r="C13" s="20"/>
      <c r="D13" s="20"/>
      <c r="E13" s="22">
        <f t="shared" si="0"/>
        <v>0</v>
      </c>
      <c r="F13" s="22">
        <f t="shared" ref="F13:F24" si="1">C13-D13</f>
        <v>0</v>
      </c>
    </row>
    <row r="14" spans="1:6" ht="37.5">
      <c r="A14" s="11" t="s">
        <v>7</v>
      </c>
      <c r="B14" s="16">
        <v>2272</v>
      </c>
      <c r="C14" s="20">
        <v>8800</v>
      </c>
      <c r="D14" s="20">
        <v>4033.8</v>
      </c>
      <c r="E14" s="22">
        <f t="shared" si="0"/>
        <v>4766.2</v>
      </c>
      <c r="F14" s="22"/>
    </row>
    <row r="15" spans="1:6" ht="18.75">
      <c r="A15" s="11" t="s">
        <v>8</v>
      </c>
      <c r="B15" s="16">
        <v>2273</v>
      </c>
      <c r="C15" s="20">
        <v>208540</v>
      </c>
      <c r="D15" s="20">
        <v>117669.31</v>
      </c>
      <c r="E15" s="22">
        <f t="shared" si="0"/>
        <v>90870.69</v>
      </c>
      <c r="F15" s="22"/>
    </row>
    <row r="16" spans="1:6" ht="18.75" hidden="1">
      <c r="A16" s="11" t="s">
        <v>9</v>
      </c>
      <c r="B16" s="16">
        <v>2274</v>
      </c>
      <c r="C16" s="20"/>
      <c r="D16" s="20"/>
      <c r="E16" s="22">
        <f t="shared" si="0"/>
        <v>0</v>
      </c>
      <c r="F16" s="22">
        <f t="shared" si="1"/>
        <v>0</v>
      </c>
    </row>
    <row r="17" spans="1:9" ht="18.75">
      <c r="A17" s="11" t="s">
        <v>10</v>
      </c>
      <c r="B17" s="16">
        <v>2275</v>
      </c>
      <c r="C17" s="20">
        <v>108810</v>
      </c>
      <c r="D17" s="20"/>
      <c r="E17" s="22">
        <f t="shared" si="0"/>
        <v>108810</v>
      </c>
      <c r="F17" s="22"/>
    </row>
    <row r="18" spans="1:9" ht="33.75" customHeight="1">
      <c r="A18" s="11" t="s">
        <v>11</v>
      </c>
      <c r="B18" s="16">
        <v>2282</v>
      </c>
      <c r="C18" s="20">
        <v>3000</v>
      </c>
      <c r="D18" s="20"/>
      <c r="E18" s="22">
        <f t="shared" si="0"/>
        <v>3000</v>
      </c>
      <c r="F18" s="22"/>
    </row>
    <row r="19" spans="1:9" ht="18" hidden="1" customHeight="1">
      <c r="A19" s="11" t="s">
        <v>14</v>
      </c>
      <c r="B19" s="16">
        <v>2730</v>
      </c>
      <c r="C19" s="20"/>
      <c r="D19" s="20"/>
      <c r="E19" s="22">
        <f t="shared" si="0"/>
        <v>0</v>
      </c>
      <c r="F19" s="22">
        <f t="shared" si="1"/>
        <v>0</v>
      </c>
    </row>
    <row r="20" spans="1:9" ht="15.75" customHeight="1">
      <c r="A20" s="11" t="s">
        <v>15</v>
      </c>
      <c r="B20" s="16">
        <v>2800</v>
      </c>
      <c r="C20" s="20">
        <f>6940+7250</f>
        <v>14190</v>
      </c>
      <c r="D20" s="20">
        <v>14160.71</v>
      </c>
      <c r="E20" s="22">
        <f t="shared" si="0"/>
        <v>29.290000000000873</v>
      </c>
      <c r="F20" s="22"/>
    </row>
    <row r="21" spans="1:9" ht="36.75" hidden="1" customHeight="1">
      <c r="A21" s="11" t="s">
        <v>12</v>
      </c>
      <c r="B21" s="16">
        <v>3110</v>
      </c>
      <c r="C21" s="20"/>
      <c r="D21" s="20"/>
      <c r="E21" s="22">
        <f t="shared" si="0"/>
        <v>0</v>
      </c>
      <c r="F21" s="22">
        <f t="shared" si="1"/>
        <v>0</v>
      </c>
      <c r="H21" s="30"/>
    </row>
    <row r="22" spans="1:9" ht="37.5" hidden="1">
      <c r="A22" s="11" t="s">
        <v>20</v>
      </c>
      <c r="B22" s="16">
        <v>3122</v>
      </c>
      <c r="C22" s="20"/>
      <c r="D22" s="20"/>
      <c r="E22" s="22">
        <f t="shared" si="0"/>
        <v>0</v>
      </c>
      <c r="F22" s="22">
        <f t="shared" si="1"/>
        <v>0</v>
      </c>
      <c r="I22" t="s">
        <v>19</v>
      </c>
    </row>
    <row r="23" spans="1:9" ht="18.75" hidden="1">
      <c r="A23" s="11" t="s">
        <v>21</v>
      </c>
      <c r="B23" s="16">
        <v>3132</v>
      </c>
      <c r="C23" s="20"/>
      <c r="D23" s="20"/>
      <c r="E23" s="22">
        <f t="shared" si="0"/>
        <v>0</v>
      </c>
      <c r="F23" s="22">
        <f t="shared" si="1"/>
        <v>0</v>
      </c>
    </row>
    <row r="24" spans="1:9" ht="37.5" hidden="1">
      <c r="A24" s="26" t="s">
        <v>42</v>
      </c>
      <c r="B24" s="16">
        <v>3142</v>
      </c>
      <c r="C24" s="20"/>
      <c r="D24" s="20"/>
      <c r="E24" s="22">
        <f t="shared" si="0"/>
        <v>0</v>
      </c>
      <c r="F24" s="22">
        <f t="shared" si="1"/>
        <v>0</v>
      </c>
    </row>
    <row r="25" spans="1:9" ht="18.75">
      <c r="A25" s="11" t="s">
        <v>13</v>
      </c>
      <c r="B25" s="12"/>
      <c r="C25" s="40">
        <f>SUM(C6:C24)</f>
        <v>6421032</v>
      </c>
      <c r="D25" s="41">
        <f>SUM(D6:D24)</f>
        <v>2819640.92</v>
      </c>
      <c r="E25" s="22">
        <f t="shared" si="0"/>
        <v>3601391.08</v>
      </c>
      <c r="F25" s="22"/>
    </row>
    <row r="26" spans="1:9">
      <c r="C26" s="4"/>
      <c r="D26" s="4"/>
    </row>
    <row r="27" spans="1:9" ht="15.75" customHeight="1">
      <c r="C27" s="4"/>
      <c r="D27" s="4"/>
    </row>
    <row r="28" spans="1:9" ht="30" customHeight="1">
      <c r="A28" s="52" t="s">
        <v>25</v>
      </c>
      <c r="B28" s="56"/>
      <c r="C28" s="56"/>
      <c r="D28" s="56"/>
    </row>
    <row r="29" spans="1:9">
      <c r="D29" s="25"/>
    </row>
    <row r="30" spans="1:9" ht="75">
      <c r="A30" s="15" t="s">
        <v>0</v>
      </c>
      <c r="B30" s="15" t="s">
        <v>1</v>
      </c>
      <c r="C30" s="10" t="s">
        <v>23</v>
      </c>
      <c r="D30" s="10" t="s">
        <v>18</v>
      </c>
    </row>
    <row r="31" spans="1:9" ht="37.5">
      <c r="A31" s="11" t="s">
        <v>2</v>
      </c>
      <c r="B31" s="17">
        <v>2210</v>
      </c>
      <c r="C31" s="37">
        <v>840</v>
      </c>
      <c r="D31" s="20">
        <v>840</v>
      </c>
      <c r="F31" s="22"/>
    </row>
    <row r="32" spans="1:9" ht="18.75">
      <c r="A32" s="12" t="s">
        <v>3</v>
      </c>
      <c r="B32" s="17">
        <v>2230</v>
      </c>
      <c r="C32" s="37">
        <f>3370+13740</f>
        <v>17110</v>
      </c>
      <c r="D32" s="37">
        <f>3366+13732.95</f>
        <v>17098.95</v>
      </c>
      <c r="F32" s="22"/>
    </row>
    <row r="33" spans="1:6" ht="18.75" hidden="1">
      <c r="A33" s="12" t="s">
        <v>4</v>
      </c>
      <c r="B33" s="17">
        <v>2240</v>
      </c>
      <c r="C33" s="37"/>
      <c r="D33" s="37"/>
      <c r="F33" s="22">
        <f t="shared" ref="F33:F37" si="2">C33-D33</f>
        <v>0</v>
      </c>
    </row>
    <row r="34" spans="1:6" ht="18.75" hidden="1">
      <c r="A34" s="31" t="s">
        <v>10</v>
      </c>
      <c r="B34" s="33">
        <v>2275</v>
      </c>
      <c r="C34" s="37"/>
      <c r="D34" s="37"/>
      <c r="F34" s="22">
        <f t="shared" si="2"/>
        <v>0</v>
      </c>
    </row>
    <row r="35" spans="1:6" ht="18.75" hidden="1">
      <c r="A35" s="11" t="s">
        <v>15</v>
      </c>
      <c r="B35" s="17">
        <v>2800</v>
      </c>
      <c r="C35" s="37"/>
      <c r="D35" s="37"/>
      <c r="F35" s="22">
        <f t="shared" si="2"/>
        <v>0</v>
      </c>
    </row>
    <row r="36" spans="1:6" ht="37.5" hidden="1">
      <c r="A36" s="11" t="s">
        <v>12</v>
      </c>
      <c r="B36" s="17">
        <v>3110</v>
      </c>
      <c r="C36" s="20"/>
      <c r="D36" s="37"/>
      <c r="F36" s="22">
        <f t="shared" si="2"/>
        <v>0</v>
      </c>
    </row>
    <row r="37" spans="1:6" ht="18.75" hidden="1">
      <c r="A37" s="18" t="s">
        <v>16</v>
      </c>
      <c r="B37" s="19">
        <v>3132</v>
      </c>
      <c r="C37" s="20"/>
      <c r="D37" s="20"/>
      <c r="F37" s="22">
        <f t="shared" si="2"/>
        <v>0</v>
      </c>
    </row>
    <row r="38" spans="1:6" ht="18.75">
      <c r="A38" s="11" t="s">
        <v>13</v>
      </c>
      <c r="B38" s="17"/>
      <c r="C38" s="40">
        <f>SUM(C31:C37)</f>
        <v>17950</v>
      </c>
      <c r="D38" s="40">
        <f>SUM(D31:D37)</f>
        <v>17938.95</v>
      </c>
      <c r="F38" s="22"/>
    </row>
    <row r="39" spans="1:6">
      <c r="A39" s="1"/>
      <c r="B39" s="5"/>
      <c r="C39" s="4"/>
      <c r="D39" s="4"/>
    </row>
    <row r="40" spans="1:6">
      <c r="A40" s="1"/>
      <c r="B40" s="5"/>
      <c r="C40" s="4"/>
      <c r="D40" s="4"/>
    </row>
    <row r="41" spans="1:6" ht="35.25" customHeight="1">
      <c r="A41" s="57" t="s">
        <v>26</v>
      </c>
      <c r="B41" s="58"/>
      <c r="C41" s="58"/>
      <c r="D41" s="58"/>
    </row>
    <row r="42" spans="1:6">
      <c r="A42" s="1"/>
      <c r="B42" s="5"/>
      <c r="C42" s="4"/>
      <c r="D42" s="4"/>
    </row>
    <row r="43" spans="1:6" ht="75">
      <c r="A43" s="15" t="s">
        <v>0</v>
      </c>
      <c r="B43" s="15" t="s">
        <v>1</v>
      </c>
      <c r="C43" s="10" t="s">
        <v>23</v>
      </c>
      <c r="D43" s="10" t="s">
        <v>18</v>
      </c>
    </row>
    <row r="44" spans="1:6" ht="37.5">
      <c r="A44" s="11" t="s">
        <v>2</v>
      </c>
      <c r="B44" s="17">
        <v>2210</v>
      </c>
      <c r="C44" s="37">
        <v>1460</v>
      </c>
      <c r="D44" s="37">
        <v>1460</v>
      </c>
      <c r="F44" s="22"/>
    </row>
    <row r="45" spans="1:6" ht="18.75">
      <c r="A45" s="12" t="s">
        <v>3</v>
      </c>
      <c r="B45" s="17">
        <v>2230</v>
      </c>
      <c r="C45" s="37">
        <f>2731.02+3853.23</f>
        <v>6584.25</v>
      </c>
      <c r="D45" s="37">
        <f>2731.02+3853.23</f>
        <v>6584.25</v>
      </c>
      <c r="F45" s="22"/>
    </row>
    <row r="46" spans="1:6" ht="18.75" hidden="1">
      <c r="A46" s="12" t="s">
        <v>4</v>
      </c>
      <c r="B46" s="17">
        <v>2240</v>
      </c>
      <c r="C46" s="37"/>
      <c r="D46" s="37"/>
      <c r="F46" s="22">
        <f t="shared" ref="F46:F50" si="3">C46-D46</f>
        <v>0</v>
      </c>
    </row>
    <row r="47" spans="1:6" ht="18.75" hidden="1">
      <c r="A47" s="12" t="s">
        <v>10</v>
      </c>
      <c r="B47" s="17">
        <v>2275</v>
      </c>
      <c r="C47" s="37"/>
      <c r="D47" s="37"/>
      <c r="F47" s="22">
        <f t="shared" si="3"/>
        <v>0</v>
      </c>
    </row>
    <row r="48" spans="1:6" ht="18.75" hidden="1">
      <c r="A48" s="11" t="s">
        <v>15</v>
      </c>
      <c r="B48" s="17">
        <v>2800</v>
      </c>
      <c r="C48" s="37"/>
      <c r="D48" s="37"/>
      <c r="F48" s="22">
        <f t="shared" si="3"/>
        <v>0</v>
      </c>
    </row>
    <row r="49" spans="1:6" ht="37.5" hidden="1">
      <c r="A49" s="11" t="s">
        <v>12</v>
      </c>
      <c r="B49" s="17">
        <v>3110</v>
      </c>
      <c r="C49" s="37"/>
      <c r="D49" s="37"/>
      <c r="F49" s="22">
        <f t="shared" si="3"/>
        <v>0</v>
      </c>
    </row>
    <row r="50" spans="1:6" ht="18.75" hidden="1">
      <c r="A50" s="18" t="s">
        <v>16</v>
      </c>
      <c r="B50" s="19">
        <v>3132</v>
      </c>
      <c r="C50" s="20"/>
      <c r="D50" s="20"/>
      <c r="F50" s="22">
        <f t="shared" si="3"/>
        <v>0</v>
      </c>
    </row>
    <row r="51" spans="1:6" ht="18.75">
      <c r="A51" s="11" t="s">
        <v>13</v>
      </c>
      <c r="B51" s="17"/>
      <c r="C51" s="40">
        <f>C44+C45+C48+C49+C50</f>
        <v>8044.25</v>
      </c>
      <c r="D51" s="40">
        <f>D44+D45+D48+D49+D50</f>
        <v>8044.25</v>
      </c>
      <c r="F51" s="22"/>
    </row>
    <row r="54" spans="1:6" ht="34.5" customHeight="1">
      <c r="A54" s="57" t="s">
        <v>55</v>
      </c>
      <c r="B54" s="58"/>
      <c r="C54" s="58"/>
      <c r="D54" s="58"/>
    </row>
    <row r="56" spans="1:6" ht="18.75">
      <c r="A56" s="59" t="s">
        <v>48</v>
      </c>
      <c r="B56" s="60"/>
      <c r="C56" s="61" t="s">
        <v>28</v>
      </c>
      <c r="D56" s="60"/>
    </row>
    <row r="57" spans="1:6" ht="18.75">
      <c r="A57" s="31" t="s">
        <v>36</v>
      </c>
      <c r="B57" s="27">
        <v>2210</v>
      </c>
      <c r="C57" s="71">
        <f>810+650</f>
        <v>1460</v>
      </c>
      <c r="D57" s="71"/>
    </row>
    <row r="58" spans="1:6" ht="18.75" hidden="1">
      <c r="A58" s="31" t="s">
        <v>30</v>
      </c>
      <c r="B58" s="27">
        <v>2210</v>
      </c>
      <c r="C58" s="69"/>
      <c r="D58" s="70"/>
    </row>
    <row r="59" spans="1:6" ht="18.75" hidden="1">
      <c r="A59" s="31" t="s">
        <v>33</v>
      </c>
      <c r="B59" s="27">
        <v>2210</v>
      </c>
      <c r="C59" s="69"/>
      <c r="D59" s="70"/>
    </row>
    <row r="60" spans="1:6" ht="18.75" hidden="1">
      <c r="A60" s="31" t="s">
        <v>38</v>
      </c>
      <c r="B60" s="28">
        <v>3110.221</v>
      </c>
      <c r="C60" s="69"/>
      <c r="D60" s="70"/>
    </row>
    <row r="61" spans="1:6" ht="18.75" hidden="1">
      <c r="A61" s="31" t="s">
        <v>29</v>
      </c>
      <c r="B61" s="27">
        <v>2210</v>
      </c>
      <c r="C61" s="69"/>
      <c r="D61" s="70"/>
    </row>
    <row r="62" spans="1:6" ht="18.75" hidden="1">
      <c r="A62" s="31" t="s">
        <v>31</v>
      </c>
      <c r="B62" s="27">
        <v>2210</v>
      </c>
      <c r="C62" s="69"/>
      <c r="D62" s="70"/>
    </row>
    <row r="63" spans="1:6" ht="18.75" hidden="1">
      <c r="A63" s="31" t="s">
        <v>37</v>
      </c>
      <c r="B63" s="27">
        <v>2210</v>
      </c>
      <c r="C63" s="69"/>
      <c r="D63" s="70"/>
    </row>
    <row r="64" spans="1:6" ht="18.75" hidden="1">
      <c r="A64" s="31" t="s">
        <v>32</v>
      </c>
      <c r="B64" s="27">
        <v>3110</v>
      </c>
      <c r="C64" s="65"/>
      <c r="D64" s="66"/>
    </row>
    <row r="65" spans="1:4" ht="18.75" hidden="1">
      <c r="A65" s="31" t="s">
        <v>34</v>
      </c>
      <c r="B65" s="27">
        <v>2210</v>
      </c>
      <c r="C65" s="69"/>
      <c r="D65" s="70"/>
    </row>
    <row r="66" spans="1:4" ht="18.75" hidden="1">
      <c r="A66" s="31" t="s">
        <v>35</v>
      </c>
      <c r="B66" s="27">
        <v>2210</v>
      </c>
      <c r="C66" s="69"/>
      <c r="D66" s="70"/>
    </row>
    <row r="67" spans="1:4" ht="18.75" hidden="1">
      <c r="A67" s="31" t="s">
        <v>47</v>
      </c>
      <c r="B67" s="27">
        <v>2240</v>
      </c>
      <c r="C67" s="69"/>
      <c r="D67" s="70"/>
    </row>
    <row r="68" spans="1:4" ht="18.75">
      <c r="A68" s="31" t="s">
        <v>39</v>
      </c>
      <c r="B68" s="27">
        <v>2230</v>
      </c>
      <c r="C68" s="65">
        <v>6584.25</v>
      </c>
      <c r="D68" s="66"/>
    </row>
    <row r="69" spans="1:4" ht="18.75" hidden="1">
      <c r="A69" s="31" t="s">
        <v>40</v>
      </c>
      <c r="B69" s="27">
        <v>2210</v>
      </c>
      <c r="C69" s="69"/>
      <c r="D69" s="70"/>
    </row>
    <row r="70" spans="1:4" ht="18.75" hidden="1">
      <c r="A70" s="31" t="s">
        <v>46</v>
      </c>
      <c r="B70" s="27">
        <v>2210</v>
      </c>
      <c r="C70" s="65"/>
      <c r="D70" s="66"/>
    </row>
    <row r="71" spans="1:4" ht="18.75" hidden="1">
      <c r="A71" s="31" t="s">
        <v>44</v>
      </c>
      <c r="B71" s="27">
        <v>2210</v>
      </c>
      <c r="C71" s="65"/>
      <c r="D71" s="66"/>
    </row>
    <row r="72" spans="1:4" ht="18.75" hidden="1">
      <c r="A72" s="31" t="s">
        <v>43</v>
      </c>
      <c r="B72" s="27">
        <v>2210</v>
      </c>
      <c r="C72" s="65"/>
      <c r="D72" s="66"/>
    </row>
    <row r="73" spans="1:4" ht="18.75" hidden="1">
      <c r="A73" s="31" t="s">
        <v>45</v>
      </c>
      <c r="B73" s="32">
        <v>2210</v>
      </c>
      <c r="C73" s="65"/>
      <c r="D73" s="66"/>
    </row>
    <row r="74" spans="1:4" ht="18.75" hidden="1">
      <c r="A74" s="46"/>
      <c r="B74" s="47"/>
      <c r="C74" s="65"/>
      <c r="D74" s="66"/>
    </row>
    <row r="75" spans="1:4" ht="18.75">
      <c r="A75" s="46"/>
      <c r="B75" s="47"/>
      <c r="C75" s="67">
        <f>SUM(C57:D74)</f>
        <v>8044.25</v>
      </c>
      <c r="D75" s="68"/>
    </row>
  </sheetData>
  <mergeCells count="29">
    <mergeCell ref="A2:D2"/>
    <mergeCell ref="A4:D4"/>
    <mergeCell ref="A28:D28"/>
    <mergeCell ref="A41:D41"/>
    <mergeCell ref="C62:D62"/>
    <mergeCell ref="A54:D54"/>
    <mergeCell ref="C61:D61"/>
    <mergeCell ref="C58:D58"/>
    <mergeCell ref="C59:D59"/>
    <mergeCell ref="C60:D60"/>
    <mergeCell ref="A56:B56"/>
    <mergeCell ref="C56:D56"/>
    <mergeCell ref="C57:D57"/>
    <mergeCell ref="A3:D3"/>
    <mergeCell ref="C63:D63"/>
    <mergeCell ref="C64:D64"/>
    <mergeCell ref="C65:D65"/>
    <mergeCell ref="C66:D66"/>
    <mergeCell ref="C67:D67"/>
    <mergeCell ref="C68:D68"/>
    <mergeCell ref="A74:B74"/>
    <mergeCell ref="C74:D74"/>
    <mergeCell ref="A75:B75"/>
    <mergeCell ref="C75:D75"/>
    <mergeCell ref="C69:D69"/>
    <mergeCell ref="C70:D70"/>
    <mergeCell ref="C71:D71"/>
    <mergeCell ref="C72:D72"/>
    <mergeCell ref="C73:D73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72"/>
  <sheetViews>
    <sheetView workbookViewId="0">
      <selection activeCell="F49" sqref="F49"/>
    </sheetView>
  </sheetViews>
  <sheetFormatPr defaultRowHeight="15"/>
  <cols>
    <col min="1" max="1" width="40.875" style="3" customWidth="1"/>
    <col min="2" max="2" width="9" style="1" customWidth="1"/>
    <col min="3" max="3" width="17.5" customWidth="1"/>
    <col min="4" max="4" width="16" customWidth="1"/>
    <col min="5" max="5" width="10.25" hidden="1" customWidth="1"/>
    <col min="6" max="6" width="11.125" customWidth="1"/>
  </cols>
  <sheetData>
    <row r="2" spans="1:6" ht="45.75" customHeight="1">
      <c r="A2" s="52" t="s">
        <v>54</v>
      </c>
      <c r="B2" s="53"/>
      <c r="C2" s="53"/>
      <c r="D2" s="53"/>
    </row>
    <row r="3" spans="1:6" ht="52.5" customHeight="1">
      <c r="A3" s="63" t="s">
        <v>51</v>
      </c>
      <c r="B3" s="72"/>
      <c r="C3" s="72"/>
      <c r="D3" s="72"/>
    </row>
    <row r="4" spans="1:6" ht="40.5" customHeight="1">
      <c r="A4" s="54" t="s">
        <v>24</v>
      </c>
      <c r="B4" s="55"/>
      <c r="C4" s="55"/>
      <c r="D4" s="55"/>
    </row>
    <row r="5" spans="1:6" s="2" customFormat="1" ht="73.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39">
        <f>2440020+30740</f>
        <v>2470760</v>
      </c>
      <c r="D6" s="39">
        <f>1268487.62+5660.16</f>
        <v>1274147.78</v>
      </c>
      <c r="E6" s="22">
        <f>C6-D6</f>
        <v>1196612.22</v>
      </c>
      <c r="F6" s="22"/>
    </row>
    <row r="7" spans="1:6" s="2" customFormat="1" ht="18.75">
      <c r="A7" s="21" t="s">
        <v>41</v>
      </c>
      <c r="B7" s="16">
        <v>2120</v>
      </c>
      <c r="C7" s="39">
        <v>543572</v>
      </c>
      <c r="D7" s="39">
        <f>1245.23+279350.65</f>
        <v>280595.88</v>
      </c>
      <c r="E7" s="22">
        <f t="shared" ref="E7:E24" si="0">C7-D7</f>
        <v>262976.12</v>
      </c>
      <c r="F7" s="22"/>
    </row>
    <row r="8" spans="1:6" ht="37.5" hidden="1">
      <c r="A8" s="11" t="s">
        <v>2</v>
      </c>
      <c r="B8" s="16">
        <v>2210</v>
      </c>
      <c r="C8" s="20"/>
      <c r="D8" s="20"/>
      <c r="E8" s="22">
        <f t="shared" si="0"/>
        <v>0</v>
      </c>
      <c r="F8" s="22"/>
    </row>
    <row r="9" spans="1:6" ht="18.75">
      <c r="A9" s="11" t="s">
        <v>3</v>
      </c>
      <c r="B9" s="16">
        <v>2230</v>
      </c>
      <c r="C9" s="20">
        <v>109490</v>
      </c>
      <c r="D9" s="20">
        <v>19601.099999999999</v>
      </c>
      <c r="E9" s="22">
        <f t="shared" si="0"/>
        <v>89888.9</v>
      </c>
      <c r="F9" s="22"/>
    </row>
    <row r="10" spans="1:6" ht="18.75">
      <c r="A10" s="11" t="s">
        <v>4</v>
      </c>
      <c r="B10" s="16">
        <v>2240</v>
      </c>
      <c r="C10" s="20">
        <v>109960</v>
      </c>
      <c r="D10" s="20">
        <v>75388.63</v>
      </c>
      <c r="E10" s="22">
        <f t="shared" si="0"/>
        <v>34571.369999999995</v>
      </c>
      <c r="F10" s="22"/>
    </row>
    <row r="11" spans="1:6" ht="18.75">
      <c r="A11" s="11" t="s">
        <v>5</v>
      </c>
      <c r="B11" s="16">
        <v>2250</v>
      </c>
      <c r="C11" s="20">
        <v>24052</v>
      </c>
      <c r="D11" s="20"/>
      <c r="E11" s="22">
        <f t="shared" si="0"/>
        <v>24052</v>
      </c>
      <c r="F11" s="22"/>
    </row>
    <row r="12" spans="1:6" ht="18.75" hidden="1">
      <c r="A12" s="11" t="s">
        <v>6</v>
      </c>
      <c r="B12" s="16">
        <v>2271</v>
      </c>
      <c r="C12" s="20"/>
      <c r="D12" s="20"/>
      <c r="E12" s="22">
        <f t="shared" si="0"/>
        <v>0</v>
      </c>
      <c r="F12" s="22"/>
    </row>
    <row r="13" spans="1:6" ht="37.5">
      <c r="A13" s="11" t="s">
        <v>7</v>
      </c>
      <c r="B13" s="16">
        <v>2272</v>
      </c>
      <c r="C13" s="20">
        <v>2630</v>
      </c>
      <c r="D13" s="20">
        <v>846.6</v>
      </c>
      <c r="E13" s="22">
        <f t="shared" si="0"/>
        <v>1783.4</v>
      </c>
      <c r="F13" s="22"/>
    </row>
    <row r="14" spans="1:6" ht="18.75">
      <c r="A14" s="11" t="s">
        <v>8</v>
      </c>
      <c r="B14" s="16">
        <v>2273</v>
      </c>
      <c r="C14" s="20">
        <v>76180</v>
      </c>
      <c r="D14" s="20">
        <v>43254.07</v>
      </c>
      <c r="E14" s="22">
        <f t="shared" si="0"/>
        <v>32925.93</v>
      </c>
      <c r="F14" s="22"/>
    </row>
    <row r="15" spans="1:6" ht="18.75" hidden="1">
      <c r="A15" s="11" t="s">
        <v>9</v>
      </c>
      <c r="B15" s="16">
        <v>2274</v>
      </c>
      <c r="C15" s="20"/>
      <c r="D15" s="20"/>
      <c r="E15" s="22">
        <f t="shared" si="0"/>
        <v>0</v>
      </c>
      <c r="F15" s="22"/>
    </row>
    <row r="16" spans="1:6" ht="18.75">
      <c r="A16" s="11" t="s">
        <v>10</v>
      </c>
      <c r="B16" s="16">
        <v>2275</v>
      </c>
      <c r="C16" s="20">
        <v>75470</v>
      </c>
      <c r="D16" s="20"/>
      <c r="E16" s="22">
        <f t="shared" si="0"/>
        <v>75470</v>
      </c>
      <c r="F16" s="22"/>
    </row>
    <row r="17" spans="1:9" ht="35.25" customHeight="1">
      <c r="A17" s="11" t="s">
        <v>11</v>
      </c>
      <c r="B17" s="16">
        <v>2282</v>
      </c>
      <c r="C17" s="20">
        <v>2700</v>
      </c>
      <c r="D17" s="20"/>
      <c r="E17" s="22">
        <f t="shared" si="0"/>
        <v>2700</v>
      </c>
      <c r="F17" s="22"/>
    </row>
    <row r="18" spans="1:9" ht="18" hidden="1" customHeight="1">
      <c r="A18" s="11" t="s">
        <v>14</v>
      </c>
      <c r="B18" s="16">
        <v>2730</v>
      </c>
      <c r="C18" s="20"/>
      <c r="D18" s="20"/>
      <c r="E18" s="22">
        <f t="shared" si="0"/>
        <v>0</v>
      </c>
      <c r="F18" s="22"/>
    </row>
    <row r="19" spans="1:9" ht="15.75" customHeight="1">
      <c r="A19" s="11" t="s">
        <v>15</v>
      </c>
      <c r="B19" s="16">
        <v>2800</v>
      </c>
      <c r="C19" s="20">
        <f>6480+3000</f>
        <v>9480</v>
      </c>
      <c r="D19" s="20">
        <v>9424.7800000000007</v>
      </c>
      <c r="E19" s="22">
        <f t="shared" si="0"/>
        <v>55.219999999999345</v>
      </c>
      <c r="F19" s="22"/>
    </row>
    <row r="20" spans="1:9" ht="36" hidden="1" customHeight="1">
      <c r="A20" s="11" t="s">
        <v>12</v>
      </c>
      <c r="B20" s="16">
        <v>3110</v>
      </c>
      <c r="C20" s="20"/>
      <c r="D20" s="20"/>
      <c r="E20" s="22">
        <f t="shared" si="0"/>
        <v>0</v>
      </c>
      <c r="F20" s="22"/>
    </row>
    <row r="21" spans="1:9" ht="37.5" hidden="1">
      <c r="A21" s="11" t="s">
        <v>20</v>
      </c>
      <c r="B21" s="16">
        <v>3122</v>
      </c>
      <c r="C21" s="20"/>
      <c r="D21" s="20"/>
      <c r="E21" s="22">
        <f t="shared" si="0"/>
        <v>0</v>
      </c>
      <c r="F21" s="22"/>
      <c r="I21" t="s">
        <v>19</v>
      </c>
    </row>
    <row r="22" spans="1:9" ht="18.75" hidden="1">
      <c r="A22" s="11" t="s">
        <v>21</v>
      </c>
      <c r="B22" s="16">
        <v>3132</v>
      </c>
      <c r="C22" s="20"/>
      <c r="D22" s="20"/>
      <c r="E22" s="22">
        <f t="shared" si="0"/>
        <v>0</v>
      </c>
      <c r="F22" s="22"/>
    </row>
    <row r="23" spans="1:9" ht="37.5" hidden="1">
      <c r="A23" s="26" t="s">
        <v>42</v>
      </c>
      <c r="B23" s="16">
        <v>3142</v>
      </c>
      <c r="C23" s="20"/>
      <c r="D23" s="20"/>
      <c r="E23" s="22">
        <f t="shared" si="0"/>
        <v>0</v>
      </c>
      <c r="F23" s="22"/>
    </row>
    <row r="24" spans="1:9" ht="18.75">
      <c r="A24" s="11" t="s">
        <v>13</v>
      </c>
      <c r="B24" s="16"/>
      <c r="C24" s="40">
        <f>SUM(C6:C23)</f>
        <v>3424294</v>
      </c>
      <c r="D24" s="40">
        <f>SUM(D6:D23)</f>
        <v>1703258.8400000003</v>
      </c>
      <c r="E24" s="22">
        <f t="shared" si="0"/>
        <v>1721035.1599999997</v>
      </c>
      <c r="F24" s="22"/>
    </row>
    <row r="25" spans="1:9">
      <c r="C25" s="4"/>
      <c r="D25" s="4"/>
    </row>
    <row r="26" spans="1:9">
      <c r="C26" s="4"/>
      <c r="D26" s="4"/>
    </row>
    <row r="27" spans="1:9" ht="30" customHeight="1">
      <c r="A27" s="52" t="s">
        <v>25</v>
      </c>
      <c r="B27" s="56"/>
      <c r="C27" s="56"/>
      <c r="D27" s="56"/>
    </row>
    <row r="28" spans="1:9">
      <c r="D28" s="25"/>
    </row>
    <row r="29" spans="1:9" ht="7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13"/>
      <c r="D30" s="13"/>
      <c r="F30" s="22"/>
    </row>
    <row r="31" spans="1:9" ht="18.75">
      <c r="A31" s="12" t="s">
        <v>3</v>
      </c>
      <c r="B31" s="17">
        <v>2230</v>
      </c>
      <c r="C31" s="20">
        <v>1650</v>
      </c>
      <c r="D31" s="20">
        <v>1649</v>
      </c>
      <c r="F31" s="22"/>
    </row>
    <row r="32" spans="1:9" ht="18.75" hidden="1">
      <c r="A32" s="12" t="s">
        <v>4</v>
      </c>
      <c r="B32" s="17">
        <v>2240</v>
      </c>
      <c r="C32" s="20"/>
      <c r="D32" s="20"/>
      <c r="F32" s="22"/>
    </row>
    <row r="33" spans="1:6" ht="18.75" hidden="1">
      <c r="A33" s="11" t="s">
        <v>15</v>
      </c>
      <c r="B33" s="17">
        <v>2800</v>
      </c>
      <c r="C33" s="20"/>
      <c r="D33" s="20"/>
      <c r="F33" s="22"/>
    </row>
    <row r="34" spans="1:6" ht="37.5" hidden="1">
      <c r="A34" s="11" t="s">
        <v>12</v>
      </c>
      <c r="B34" s="17">
        <v>3110</v>
      </c>
      <c r="C34" s="20"/>
      <c r="D34" s="20"/>
      <c r="F34" s="22"/>
    </row>
    <row r="35" spans="1:6" ht="18.75" hidden="1">
      <c r="A35" s="18" t="s">
        <v>16</v>
      </c>
      <c r="B35" s="19">
        <v>3132</v>
      </c>
      <c r="C35" s="20"/>
      <c r="D35" s="20"/>
      <c r="F35" s="22"/>
    </row>
    <row r="36" spans="1:6" ht="18.75">
      <c r="A36" s="11" t="s">
        <v>13</v>
      </c>
      <c r="B36" s="17"/>
      <c r="C36" s="40">
        <f>SUM(C30:C35)</f>
        <v>1650</v>
      </c>
      <c r="D36" s="40">
        <f>SUM(D30:D35)</f>
        <v>1649</v>
      </c>
      <c r="F36" s="22"/>
    </row>
    <row r="37" spans="1:6">
      <c r="A37" s="1"/>
      <c r="B37" s="5"/>
      <c r="C37" s="4"/>
      <c r="D37" s="4"/>
    </row>
    <row r="38" spans="1:6">
      <c r="A38" s="1"/>
      <c r="B38" s="5"/>
      <c r="C38" s="4"/>
      <c r="D38" s="4"/>
    </row>
    <row r="39" spans="1:6" ht="39" customHeight="1">
      <c r="A39" s="57" t="s">
        <v>26</v>
      </c>
      <c r="B39" s="58"/>
      <c r="C39" s="58"/>
      <c r="D39" s="58"/>
    </row>
    <row r="40" spans="1:6">
      <c r="A40" s="1"/>
      <c r="B40" s="5"/>
      <c r="C40" s="4"/>
      <c r="D40" s="4"/>
    </row>
    <row r="41" spans="1:6" ht="75">
      <c r="A41" s="15" t="s">
        <v>0</v>
      </c>
      <c r="B41" s="15" t="s">
        <v>1</v>
      </c>
      <c r="C41" s="10" t="s">
        <v>23</v>
      </c>
      <c r="D41" s="10" t="s">
        <v>18</v>
      </c>
    </row>
    <row r="42" spans="1:6" ht="37.5">
      <c r="A42" s="11" t="s">
        <v>2</v>
      </c>
      <c r="B42" s="17">
        <v>2210</v>
      </c>
      <c r="C42" s="37">
        <v>58770</v>
      </c>
      <c r="D42" s="37">
        <v>58770</v>
      </c>
      <c r="F42" s="22"/>
    </row>
    <row r="43" spans="1:6" ht="18.75">
      <c r="A43" s="12" t="s">
        <v>3</v>
      </c>
      <c r="B43" s="17">
        <v>2230</v>
      </c>
      <c r="C43" s="37">
        <v>957.48</v>
      </c>
      <c r="D43" s="37">
        <v>957.48</v>
      </c>
      <c r="F43" s="22"/>
    </row>
    <row r="44" spans="1:6" ht="18.75" hidden="1">
      <c r="A44" s="12" t="s">
        <v>4</v>
      </c>
      <c r="B44" s="17">
        <v>2240</v>
      </c>
      <c r="C44" s="37"/>
      <c r="D44" s="37"/>
      <c r="F44" s="22">
        <f t="shared" ref="F44:F48" si="1">C44-D44</f>
        <v>0</v>
      </c>
    </row>
    <row r="45" spans="1:6" ht="18.75" hidden="1">
      <c r="A45" s="31" t="s">
        <v>10</v>
      </c>
      <c r="B45" s="33">
        <v>2275</v>
      </c>
      <c r="C45" s="37"/>
      <c r="D45" s="37"/>
      <c r="F45" s="22">
        <f t="shared" si="1"/>
        <v>0</v>
      </c>
    </row>
    <row r="46" spans="1:6" ht="18.75" hidden="1">
      <c r="A46" s="11" t="s">
        <v>15</v>
      </c>
      <c r="B46" s="17">
        <v>2800</v>
      </c>
      <c r="C46" s="37"/>
      <c r="D46" s="37"/>
      <c r="F46" s="22">
        <f t="shared" si="1"/>
        <v>0</v>
      </c>
    </row>
    <row r="47" spans="1:6" ht="37.5" hidden="1">
      <c r="A47" s="11" t="s">
        <v>12</v>
      </c>
      <c r="B47" s="17">
        <v>3110</v>
      </c>
      <c r="C47" s="37"/>
      <c r="D47" s="37"/>
      <c r="F47" s="22">
        <f t="shared" si="1"/>
        <v>0</v>
      </c>
    </row>
    <row r="48" spans="1:6" ht="18.75" hidden="1">
      <c r="A48" s="18" t="s">
        <v>16</v>
      </c>
      <c r="B48" s="19">
        <v>3132</v>
      </c>
      <c r="C48" s="37"/>
      <c r="D48" s="37"/>
      <c r="F48" s="22">
        <f t="shared" si="1"/>
        <v>0</v>
      </c>
    </row>
    <row r="49" spans="1:6" ht="18.75">
      <c r="A49" s="11" t="s">
        <v>13</v>
      </c>
      <c r="B49" s="17"/>
      <c r="C49" s="40">
        <f>C42+C43+C46+C47+C48</f>
        <v>59727.48</v>
      </c>
      <c r="D49" s="40">
        <f>D42+D43+D46+D47+D48</f>
        <v>59727.48</v>
      </c>
      <c r="F49" s="22"/>
    </row>
    <row r="52" spans="1:6" ht="33.75" customHeight="1">
      <c r="A52" s="57" t="s">
        <v>55</v>
      </c>
      <c r="B52" s="58"/>
      <c r="C52" s="58"/>
      <c r="D52" s="58"/>
    </row>
    <row r="53" spans="1:6" ht="18.75">
      <c r="A53" s="59" t="s">
        <v>27</v>
      </c>
      <c r="B53" s="60"/>
      <c r="C53" s="61" t="s">
        <v>28</v>
      </c>
      <c r="D53" s="60"/>
    </row>
    <row r="54" spans="1:6" ht="37.5" hidden="1">
      <c r="A54" s="31" t="s">
        <v>2</v>
      </c>
      <c r="B54" s="27">
        <v>2210</v>
      </c>
      <c r="C54" s="77"/>
      <c r="D54" s="77"/>
    </row>
    <row r="55" spans="1:6" ht="18.75" hidden="1">
      <c r="A55" s="31" t="s">
        <v>30</v>
      </c>
      <c r="B55" s="27">
        <v>2210</v>
      </c>
      <c r="C55" s="75"/>
      <c r="D55" s="76"/>
    </row>
    <row r="56" spans="1:6" ht="18.75">
      <c r="A56" s="31" t="s">
        <v>33</v>
      </c>
      <c r="B56" s="27">
        <v>2210</v>
      </c>
      <c r="C56" s="73">
        <v>58770</v>
      </c>
      <c r="D56" s="74"/>
    </row>
    <row r="57" spans="1:6" ht="18.75" hidden="1">
      <c r="A57" s="31" t="s">
        <v>38</v>
      </c>
      <c r="B57" s="28">
        <v>3110.221</v>
      </c>
      <c r="C57" s="65"/>
      <c r="D57" s="66"/>
    </row>
    <row r="58" spans="1:6" ht="18.75" hidden="1">
      <c r="A58" s="31" t="s">
        <v>29</v>
      </c>
      <c r="B58" s="27">
        <v>2210</v>
      </c>
      <c r="C58" s="73"/>
      <c r="D58" s="74"/>
    </row>
    <row r="59" spans="1:6" ht="18.75" hidden="1">
      <c r="A59" s="31" t="s">
        <v>31</v>
      </c>
      <c r="B59" s="27">
        <v>2210</v>
      </c>
      <c r="C59" s="73"/>
      <c r="D59" s="74"/>
    </row>
    <row r="60" spans="1:6" ht="18.75" hidden="1">
      <c r="A60" s="31" t="s">
        <v>37</v>
      </c>
      <c r="B60" s="27">
        <v>2210</v>
      </c>
      <c r="C60" s="73"/>
      <c r="D60" s="74"/>
    </row>
    <row r="61" spans="1:6" ht="18.75" hidden="1">
      <c r="A61" s="31" t="s">
        <v>32</v>
      </c>
      <c r="B61" s="27">
        <v>3110</v>
      </c>
      <c r="C61" s="65"/>
      <c r="D61" s="66"/>
    </row>
    <row r="62" spans="1:6" ht="18.75" hidden="1">
      <c r="A62" s="31" t="s">
        <v>34</v>
      </c>
      <c r="B62" s="27">
        <v>2210</v>
      </c>
      <c r="C62" s="69"/>
      <c r="D62" s="70"/>
    </row>
    <row r="63" spans="1:6" ht="18.75" hidden="1">
      <c r="A63" s="31" t="s">
        <v>35</v>
      </c>
      <c r="B63" s="27">
        <v>2210</v>
      </c>
      <c r="C63" s="69"/>
      <c r="D63" s="70"/>
    </row>
    <row r="64" spans="1:6" ht="18.75" hidden="1">
      <c r="A64" s="31" t="s">
        <v>47</v>
      </c>
      <c r="B64" s="27">
        <v>2240</v>
      </c>
      <c r="C64" s="69"/>
      <c r="D64" s="70"/>
    </row>
    <row r="65" spans="1:4" ht="18.75">
      <c r="A65" s="31" t="s">
        <v>39</v>
      </c>
      <c r="B65" s="27">
        <v>2230</v>
      </c>
      <c r="C65" s="65">
        <v>957.48</v>
      </c>
      <c r="D65" s="66"/>
    </row>
    <row r="66" spans="1:4" ht="18.75" hidden="1">
      <c r="A66" s="31" t="s">
        <v>40</v>
      </c>
      <c r="B66" s="27">
        <v>2210</v>
      </c>
      <c r="C66" s="69"/>
      <c r="D66" s="70"/>
    </row>
    <row r="67" spans="1:4" ht="18.75" hidden="1">
      <c r="A67" s="31" t="s">
        <v>46</v>
      </c>
      <c r="B67" s="27">
        <v>2210</v>
      </c>
      <c r="C67" s="65"/>
      <c r="D67" s="66"/>
    </row>
    <row r="68" spans="1:4" ht="18.75" hidden="1">
      <c r="A68" s="31" t="s">
        <v>44</v>
      </c>
      <c r="B68" s="27">
        <v>2210</v>
      </c>
      <c r="C68" s="65"/>
      <c r="D68" s="66"/>
    </row>
    <row r="69" spans="1:4" ht="18.75" hidden="1">
      <c r="A69" s="31" t="s">
        <v>43</v>
      </c>
      <c r="B69" s="27">
        <v>2210</v>
      </c>
      <c r="C69" s="65"/>
      <c r="D69" s="66"/>
    </row>
    <row r="70" spans="1:4" ht="18.75" hidden="1">
      <c r="A70" s="31" t="s">
        <v>45</v>
      </c>
      <c r="B70" s="32">
        <v>2210</v>
      </c>
      <c r="C70" s="65"/>
      <c r="D70" s="66"/>
    </row>
    <row r="71" spans="1:4" ht="18.75" hidden="1">
      <c r="A71" s="46"/>
      <c r="B71" s="47"/>
      <c r="C71" s="65"/>
      <c r="D71" s="66"/>
    </row>
    <row r="72" spans="1:4" ht="18.75">
      <c r="A72" s="46"/>
      <c r="B72" s="47"/>
      <c r="C72" s="67">
        <f>SUM(C54:D71)</f>
        <v>59727.48</v>
      </c>
      <c r="D72" s="68"/>
    </row>
  </sheetData>
  <mergeCells count="29">
    <mergeCell ref="A2:D2"/>
    <mergeCell ref="A4:D4"/>
    <mergeCell ref="A27:D27"/>
    <mergeCell ref="A39:D39"/>
    <mergeCell ref="C60:D60"/>
    <mergeCell ref="A52:D52"/>
    <mergeCell ref="C58:D58"/>
    <mergeCell ref="C59:D59"/>
    <mergeCell ref="C55:D55"/>
    <mergeCell ref="C56:D56"/>
    <mergeCell ref="C57:D57"/>
    <mergeCell ref="A53:B53"/>
    <mergeCell ref="C53:D53"/>
    <mergeCell ref="C54:D54"/>
    <mergeCell ref="A3:D3"/>
    <mergeCell ref="C61:D61"/>
    <mergeCell ref="C62:D62"/>
    <mergeCell ref="C63:D63"/>
    <mergeCell ref="C64:D64"/>
    <mergeCell ref="C65:D65"/>
    <mergeCell ref="C66:D66"/>
    <mergeCell ref="A72:B72"/>
    <mergeCell ref="C72:D72"/>
    <mergeCell ref="C67:D67"/>
    <mergeCell ref="C68:D68"/>
    <mergeCell ref="C69:D69"/>
    <mergeCell ref="C70:D70"/>
    <mergeCell ref="A71:B71"/>
    <mergeCell ref="C71:D71"/>
  </mergeCells>
  <pageMargins left="0.7" right="0.7" top="0.75" bottom="0.75" header="0.3" footer="0.3"/>
  <pageSetup paperSize="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I73"/>
  <sheetViews>
    <sheetView topLeftCell="A43" workbookViewId="0">
      <selection activeCell="F44" sqref="F44"/>
    </sheetView>
  </sheetViews>
  <sheetFormatPr defaultRowHeight="15"/>
  <cols>
    <col min="1" max="1" width="40.875" style="3" customWidth="1"/>
    <col min="2" max="2" width="9" style="1" customWidth="1"/>
    <col min="3" max="3" width="17.875" customWidth="1"/>
    <col min="4" max="4" width="17.25" customWidth="1"/>
    <col min="5" max="5" width="10.75" hidden="1" customWidth="1"/>
    <col min="6" max="6" width="11.625" customWidth="1"/>
  </cols>
  <sheetData>
    <row r="2" spans="1:6" ht="65.25" customHeight="1">
      <c r="A2" s="52" t="s">
        <v>54</v>
      </c>
      <c r="B2" s="53"/>
      <c r="C2" s="53"/>
      <c r="D2" s="53"/>
    </row>
    <row r="3" spans="1:6" ht="65.25" customHeight="1">
      <c r="A3" s="63" t="s">
        <v>52</v>
      </c>
      <c r="B3" s="72"/>
      <c r="C3" s="72"/>
      <c r="D3" s="72"/>
    </row>
    <row r="4" spans="1:6" ht="38.25" customHeight="1">
      <c r="A4" s="54" t="s">
        <v>24</v>
      </c>
      <c r="B4" s="55"/>
      <c r="C4" s="55"/>
      <c r="D4" s="55"/>
    </row>
    <row r="5" spans="1:6" s="2" customFormat="1" ht="72.75" customHeight="1">
      <c r="A5" s="9" t="s">
        <v>0</v>
      </c>
      <c r="B5" s="9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38">
        <f>3047510+493230</f>
        <v>3540740</v>
      </c>
      <c r="D6" s="38">
        <f>1624143.66+180711.48</f>
        <v>1804855.14</v>
      </c>
      <c r="E6" s="22">
        <f>C6-D6</f>
        <v>1735884.86</v>
      </c>
      <c r="F6" s="22"/>
    </row>
    <row r="7" spans="1:6" s="2" customFormat="1" ht="18.75">
      <c r="A7" s="21" t="s">
        <v>41</v>
      </c>
      <c r="B7" s="16">
        <v>2120</v>
      </c>
      <c r="C7" s="20">
        <f>670450+108510</f>
        <v>778960</v>
      </c>
      <c r="D7" s="38">
        <f>44243.8+346649.05</f>
        <v>390892.85</v>
      </c>
      <c r="E7" s="22">
        <f t="shared" ref="E7:E24" si="0">C7-D7</f>
        <v>388067.15</v>
      </c>
      <c r="F7" s="22"/>
    </row>
    <row r="8" spans="1:6" ht="37.5">
      <c r="A8" s="11" t="s">
        <v>2</v>
      </c>
      <c r="B8" s="16">
        <v>2210</v>
      </c>
      <c r="C8" s="20">
        <v>75540</v>
      </c>
      <c r="D8" s="20">
        <f>50734</f>
        <v>50734</v>
      </c>
      <c r="E8" s="22">
        <f t="shared" si="0"/>
        <v>24806</v>
      </c>
      <c r="F8" s="22"/>
    </row>
    <row r="9" spans="1:6" ht="18.75">
      <c r="A9" s="11" t="s">
        <v>3</v>
      </c>
      <c r="B9" s="16">
        <v>2230</v>
      </c>
      <c r="C9" s="20">
        <v>569310</v>
      </c>
      <c r="D9" s="20">
        <f>32656.5+26835.95</f>
        <v>59492.45</v>
      </c>
      <c r="E9" s="22">
        <f t="shared" si="0"/>
        <v>509817.55</v>
      </c>
      <c r="F9" s="22"/>
    </row>
    <row r="10" spans="1:6" ht="18.75">
      <c r="A10" s="11" t="s">
        <v>4</v>
      </c>
      <c r="B10" s="16">
        <v>2240</v>
      </c>
      <c r="C10" s="20">
        <v>33290</v>
      </c>
      <c r="D10" s="20">
        <v>13490.44</v>
      </c>
      <c r="E10" s="22">
        <f t="shared" si="0"/>
        <v>19799.559999999998</v>
      </c>
      <c r="F10" s="22"/>
    </row>
    <row r="11" spans="1:6" ht="18.75">
      <c r="A11" s="11" t="s">
        <v>5</v>
      </c>
      <c r="B11" s="16">
        <v>2250</v>
      </c>
      <c r="C11" s="20">
        <v>24052</v>
      </c>
      <c r="D11" s="20"/>
      <c r="E11" s="22">
        <f t="shared" si="0"/>
        <v>24052</v>
      </c>
      <c r="F11" s="22"/>
    </row>
    <row r="12" spans="1:6" ht="18.75">
      <c r="A12" s="11" t="s">
        <v>6</v>
      </c>
      <c r="B12" s="16">
        <v>2271</v>
      </c>
      <c r="C12" s="20">
        <v>688330</v>
      </c>
      <c r="D12" s="20">
        <f>458689.33+135974.03</f>
        <v>594663.36</v>
      </c>
      <c r="E12" s="22">
        <f t="shared" si="0"/>
        <v>93666.640000000014</v>
      </c>
      <c r="F12" s="22"/>
    </row>
    <row r="13" spans="1:6" ht="37.5" hidden="1">
      <c r="A13" s="11" t="s">
        <v>7</v>
      </c>
      <c r="B13" s="16">
        <v>2272</v>
      </c>
      <c r="C13" s="20"/>
      <c r="D13" s="20"/>
      <c r="E13" s="22">
        <f t="shared" si="0"/>
        <v>0</v>
      </c>
      <c r="F13" s="22"/>
    </row>
    <row r="14" spans="1:6" ht="18.75">
      <c r="A14" s="11" t="s">
        <v>8</v>
      </c>
      <c r="B14" s="16">
        <v>2273</v>
      </c>
      <c r="C14" s="20">
        <v>44840</v>
      </c>
      <c r="D14" s="20">
        <f>31613.54+11083.41</f>
        <v>42696.95</v>
      </c>
      <c r="E14" s="22">
        <f t="shared" si="0"/>
        <v>2143.0500000000029</v>
      </c>
      <c r="F14" s="22"/>
    </row>
    <row r="15" spans="1:6" ht="18.75" hidden="1">
      <c r="A15" s="11" t="s">
        <v>9</v>
      </c>
      <c r="B15" s="16">
        <v>2274</v>
      </c>
      <c r="C15" s="20"/>
      <c r="D15" s="20"/>
      <c r="E15" s="22">
        <f t="shared" si="0"/>
        <v>0</v>
      </c>
      <c r="F15" s="22"/>
    </row>
    <row r="16" spans="1:6" ht="18.75" hidden="1">
      <c r="A16" s="11" t="s">
        <v>10</v>
      </c>
      <c r="B16" s="16">
        <v>2275</v>
      </c>
      <c r="C16" s="20"/>
      <c r="D16" s="20"/>
      <c r="E16" s="22">
        <f t="shared" si="0"/>
        <v>0</v>
      </c>
      <c r="F16" s="22"/>
    </row>
    <row r="17" spans="1:9" ht="34.5" customHeight="1">
      <c r="A17" s="11" t="s">
        <v>11</v>
      </c>
      <c r="B17" s="16">
        <v>2282</v>
      </c>
      <c r="C17" s="20">
        <v>1650</v>
      </c>
      <c r="D17" s="20"/>
      <c r="E17" s="22">
        <f t="shared" si="0"/>
        <v>1650</v>
      </c>
      <c r="F17" s="22"/>
    </row>
    <row r="18" spans="1:9" ht="18" hidden="1" customHeight="1">
      <c r="A18" s="11" t="s">
        <v>14</v>
      </c>
      <c r="B18" s="16">
        <v>2730</v>
      </c>
      <c r="C18" s="20"/>
      <c r="D18" s="20"/>
      <c r="E18" s="22">
        <f t="shared" si="0"/>
        <v>0</v>
      </c>
      <c r="F18" s="22"/>
    </row>
    <row r="19" spans="1:9" ht="15.75" customHeight="1">
      <c r="A19" s="11" t="s">
        <v>15</v>
      </c>
      <c r="B19" s="16">
        <v>2800</v>
      </c>
      <c r="C19" s="20">
        <v>50</v>
      </c>
      <c r="D19" s="20">
        <v>22.35</v>
      </c>
      <c r="E19" s="22">
        <f t="shared" si="0"/>
        <v>27.65</v>
      </c>
      <c r="F19" s="22"/>
    </row>
    <row r="20" spans="1:9" ht="39" hidden="1" customHeight="1">
      <c r="A20" s="11" t="s">
        <v>12</v>
      </c>
      <c r="B20" s="16">
        <v>3110</v>
      </c>
      <c r="C20" s="20"/>
      <c r="D20" s="20"/>
      <c r="E20" s="22">
        <f t="shared" si="0"/>
        <v>0</v>
      </c>
      <c r="F20" s="22"/>
      <c r="H20" s="30"/>
    </row>
    <row r="21" spans="1:9" ht="37.5" hidden="1">
      <c r="A21" s="11" t="s">
        <v>20</v>
      </c>
      <c r="B21" s="16">
        <v>3122</v>
      </c>
      <c r="C21" s="20"/>
      <c r="D21" s="20"/>
      <c r="E21" s="22">
        <f t="shared" si="0"/>
        <v>0</v>
      </c>
      <c r="F21" s="22"/>
      <c r="I21" t="s">
        <v>19</v>
      </c>
    </row>
    <row r="22" spans="1:9" ht="18.75" hidden="1">
      <c r="A22" s="11" t="s">
        <v>21</v>
      </c>
      <c r="B22" s="16">
        <v>3132</v>
      </c>
      <c r="C22" s="20"/>
      <c r="D22" s="20"/>
      <c r="E22" s="22">
        <f t="shared" si="0"/>
        <v>0</v>
      </c>
      <c r="F22" s="22"/>
    </row>
    <row r="23" spans="1:9" ht="37.5" hidden="1">
      <c r="A23" s="26" t="s">
        <v>42</v>
      </c>
      <c r="B23" s="16">
        <v>3142</v>
      </c>
      <c r="C23" s="20"/>
      <c r="D23" s="20"/>
      <c r="E23" s="22">
        <f t="shared" si="0"/>
        <v>0</v>
      </c>
      <c r="F23" s="22"/>
    </row>
    <row r="24" spans="1:9" ht="18.75" customHeight="1">
      <c r="A24" s="11" t="s">
        <v>13</v>
      </c>
      <c r="B24" s="16"/>
      <c r="C24" s="40">
        <f>SUM(C6:C23)</f>
        <v>5756762</v>
      </c>
      <c r="D24" s="41">
        <f>SUM(D6:D23)</f>
        <v>2956847.54</v>
      </c>
      <c r="E24" s="22">
        <f t="shared" si="0"/>
        <v>2799914.46</v>
      </c>
      <c r="F24" s="22"/>
    </row>
    <row r="25" spans="1:9" ht="18.75">
      <c r="A25" s="6"/>
      <c r="B25" s="7"/>
      <c r="C25" s="8"/>
      <c r="D25" s="8"/>
    </row>
    <row r="26" spans="1:9" ht="18.75">
      <c r="A26" s="6"/>
      <c r="B26" s="7"/>
      <c r="C26" s="8"/>
      <c r="D26" s="8"/>
    </row>
    <row r="27" spans="1:9" ht="32.25" customHeight="1">
      <c r="A27" s="52" t="s">
        <v>25</v>
      </c>
      <c r="B27" s="56"/>
      <c r="C27" s="56"/>
      <c r="D27" s="56"/>
    </row>
    <row r="28" spans="1:9" ht="18.75">
      <c r="A28" s="23"/>
      <c r="B28" s="24"/>
      <c r="C28" s="24"/>
      <c r="D28" s="25"/>
    </row>
    <row r="29" spans="1:9" ht="56.25">
      <c r="A29" s="15" t="s">
        <v>0</v>
      </c>
      <c r="B29" s="15" t="s">
        <v>1</v>
      </c>
      <c r="C29" s="10" t="s">
        <v>23</v>
      </c>
      <c r="D29" s="10" t="s">
        <v>18</v>
      </c>
    </row>
    <row r="30" spans="1:9" ht="37.5" hidden="1">
      <c r="A30" s="11" t="s">
        <v>2</v>
      </c>
      <c r="B30" s="17">
        <v>2210</v>
      </c>
      <c r="C30" s="29"/>
      <c r="D30" s="13"/>
      <c r="F30" s="22"/>
    </row>
    <row r="31" spans="1:9" ht="18.75">
      <c r="A31" s="12" t="s">
        <v>3</v>
      </c>
      <c r="B31" s="17">
        <v>2230</v>
      </c>
      <c r="C31" s="37">
        <v>7560</v>
      </c>
      <c r="D31" s="37">
        <v>7550.97</v>
      </c>
      <c r="F31" s="22"/>
    </row>
    <row r="32" spans="1:9" ht="18.75" hidden="1">
      <c r="A32" s="12" t="s">
        <v>4</v>
      </c>
      <c r="B32" s="17">
        <v>2240</v>
      </c>
      <c r="C32" s="37"/>
      <c r="D32" s="20"/>
      <c r="F32" s="22">
        <f t="shared" ref="F32:F36" si="1">C32-D32</f>
        <v>0</v>
      </c>
    </row>
    <row r="33" spans="1:6" ht="18.75" hidden="1">
      <c r="A33" s="31" t="s">
        <v>10</v>
      </c>
      <c r="B33" s="33">
        <v>2275</v>
      </c>
      <c r="C33" s="37"/>
      <c r="D33" s="20"/>
      <c r="F33" s="22">
        <f t="shared" si="1"/>
        <v>0</v>
      </c>
    </row>
    <row r="34" spans="1:6" ht="18.75" hidden="1">
      <c r="A34" s="11" t="s">
        <v>15</v>
      </c>
      <c r="B34" s="17">
        <v>2800</v>
      </c>
      <c r="C34" s="20"/>
      <c r="D34" s="20"/>
      <c r="F34" s="22">
        <f t="shared" si="1"/>
        <v>0</v>
      </c>
    </row>
    <row r="35" spans="1:6" ht="37.5" hidden="1">
      <c r="A35" s="11" t="s">
        <v>12</v>
      </c>
      <c r="B35" s="17">
        <v>3110</v>
      </c>
      <c r="C35" s="20"/>
      <c r="D35" s="20"/>
      <c r="F35" s="22">
        <f t="shared" si="1"/>
        <v>0</v>
      </c>
    </row>
    <row r="36" spans="1:6" ht="18.75" hidden="1">
      <c r="A36" s="18" t="s">
        <v>16</v>
      </c>
      <c r="B36" s="19">
        <v>3132</v>
      </c>
      <c r="C36" s="20"/>
      <c r="D36" s="20"/>
      <c r="F36" s="22">
        <f t="shared" si="1"/>
        <v>0</v>
      </c>
    </row>
    <row r="37" spans="1:6" ht="18.75">
      <c r="A37" s="11" t="s">
        <v>13</v>
      </c>
      <c r="B37" s="17"/>
      <c r="C37" s="40">
        <f>SUM(C30:C36)</f>
        <v>7560</v>
      </c>
      <c r="D37" s="40">
        <f>SUM(D30:D36)</f>
        <v>7550.97</v>
      </c>
      <c r="F37" s="22"/>
    </row>
    <row r="38" spans="1:6">
      <c r="A38" s="1"/>
      <c r="B38" s="5"/>
      <c r="C38" s="4"/>
      <c r="D38" s="4"/>
    </row>
    <row r="39" spans="1:6">
      <c r="A39" s="1"/>
      <c r="B39" s="5"/>
      <c r="C39" s="4"/>
      <c r="D39" s="4"/>
    </row>
    <row r="40" spans="1:6" ht="34.5" customHeight="1">
      <c r="A40" s="57" t="s">
        <v>26</v>
      </c>
      <c r="B40" s="58"/>
      <c r="C40" s="58"/>
      <c r="D40" s="58"/>
    </row>
    <row r="41" spans="1:6">
      <c r="A41" s="1"/>
      <c r="B41" s="5"/>
      <c r="C41" s="4"/>
      <c r="D41" s="4"/>
    </row>
    <row r="42" spans="1:6" ht="56.25">
      <c r="A42" s="15" t="s">
        <v>0</v>
      </c>
      <c r="B42" s="15" t="s">
        <v>1</v>
      </c>
      <c r="C42" s="10" t="s">
        <v>23</v>
      </c>
      <c r="D42" s="10" t="s">
        <v>18</v>
      </c>
    </row>
    <row r="43" spans="1:6" ht="37.5">
      <c r="A43" s="11" t="s">
        <v>2</v>
      </c>
      <c r="B43" s="17">
        <v>2210</v>
      </c>
      <c r="C43" s="37">
        <v>135</v>
      </c>
      <c r="D43" s="37">
        <v>135</v>
      </c>
      <c r="F43" s="22"/>
    </row>
    <row r="44" spans="1:6" ht="18.75">
      <c r="A44" s="12" t="s">
        <v>3</v>
      </c>
      <c r="B44" s="17">
        <v>2230</v>
      </c>
      <c r="C44" s="37">
        <f>4512.9+9451.86</f>
        <v>13964.76</v>
      </c>
      <c r="D44" s="37">
        <f>4512.9+9451.86</f>
        <v>13964.76</v>
      </c>
      <c r="F44" s="22"/>
    </row>
    <row r="45" spans="1:6" ht="18.75" hidden="1">
      <c r="A45" s="12" t="s">
        <v>4</v>
      </c>
      <c r="B45" s="17">
        <v>2240</v>
      </c>
      <c r="C45" s="37"/>
      <c r="D45" s="37"/>
      <c r="F45" s="22"/>
    </row>
    <row r="46" spans="1:6" ht="18.75" hidden="1">
      <c r="A46" s="31" t="s">
        <v>10</v>
      </c>
      <c r="B46" s="33">
        <v>2275</v>
      </c>
      <c r="C46" s="37"/>
      <c r="D46" s="37"/>
      <c r="F46" s="22"/>
    </row>
    <row r="47" spans="1:6" ht="18.75" hidden="1">
      <c r="A47" s="11" t="s">
        <v>15</v>
      </c>
      <c r="B47" s="17">
        <v>2800</v>
      </c>
      <c r="C47" s="37"/>
      <c r="D47" s="37"/>
      <c r="F47" s="22"/>
    </row>
    <row r="48" spans="1:6" ht="37.5" hidden="1">
      <c r="A48" s="11" t="s">
        <v>12</v>
      </c>
      <c r="B48" s="17">
        <v>3110</v>
      </c>
      <c r="C48" s="37"/>
      <c r="D48" s="37"/>
      <c r="F48" s="22"/>
    </row>
    <row r="49" spans="1:6" ht="18.75" hidden="1">
      <c r="A49" s="18" t="s">
        <v>16</v>
      </c>
      <c r="B49" s="19">
        <v>3132</v>
      </c>
      <c r="C49" s="20"/>
      <c r="D49" s="20"/>
      <c r="F49" s="22"/>
    </row>
    <row r="50" spans="1:6" ht="18.75">
      <c r="A50" s="11" t="s">
        <v>13</v>
      </c>
      <c r="B50" s="17"/>
      <c r="C50" s="40">
        <f>C43+C44+C47+C48+C49</f>
        <v>14099.76</v>
      </c>
      <c r="D50" s="40">
        <f>D43+D44+D47+D48+D49</f>
        <v>14099.76</v>
      </c>
      <c r="F50" s="22"/>
    </row>
    <row r="53" spans="1:6" ht="35.25" customHeight="1">
      <c r="A53" s="57" t="s">
        <v>55</v>
      </c>
      <c r="B53" s="58"/>
      <c r="C53" s="58"/>
      <c r="D53" s="58"/>
    </row>
    <row r="54" spans="1:6" ht="18.75">
      <c r="A54" s="59" t="s">
        <v>27</v>
      </c>
      <c r="B54" s="60"/>
      <c r="C54" s="61" t="s">
        <v>28</v>
      </c>
      <c r="D54" s="60"/>
    </row>
    <row r="55" spans="1:6" ht="75" hidden="1">
      <c r="A55" s="31" t="s">
        <v>48</v>
      </c>
      <c r="B55" s="27">
        <v>2210</v>
      </c>
      <c r="C55" s="77"/>
      <c r="D55" s="77"/>
    </row>
    <row r="56" spans="1:6" ht="18.75">
      <c r="A56" s="31" t="s">
        <v>30</v>
      </c>
      <c r="B56" s="27">
        <v>2210</v>
      </c>
      <c r="C56" s="73">
        <v>135</v>
      </c>
      <c r="D56" s="74"/>
    </row>
    <row r="57" spans="1:6" ht="18.75" hidden="1">
      <c r="A57" s="31" t="s">
        <v>33</v>
      </c>
      <c r="B57" s="27">
        <v>2210</v>
      </c>
      <c r="C57" s="73"/>
      <c r="D57" s="74"/>
    </row>
    <row r="58" spans="1:6" ht="18.75" hidden="1">
      <c r="A58" s="31" t="s">
        <v>38</v>
      </c>
      <c r="B58" s="28">
        <v>3110.221</v>
      </c>
      <c r="C58" s="65"/>
      <c r="D58" s="66"/>
    </row>
    <row r="59" spans="1:6" ht="18.75" hidden="1">
      <c r="A59" s="31" t="s">
        <v>29</v>
      </c>
      <c r="B59" s="27">
        <v>2210</v>
      </c>
      <c r="C59" s="73"/>
      <c r="D59" s="74"/>
    </row>
    <row r="60" spans="1:6" ht="18.75" hidden="1">
      <c r="A60" s="31" t="s">
        <v>31</v>
      </c>
      <c r="B60" s="27">
        <v>2210</v>
      </c>
      <c r="C60" s="73"/>
      <c r="D60" s="74"/>
    </row>
    <row r="61" spans="1:6" ht="18.75" hidden="1">
      <c r="A61" s="31" t="s">
        <v>37</v>
      </c>
      <c r="B61" s="27">
        <v>2210</v>
      </c>
      <c r="C61" s="73"/>
      <c r="D61" s="74"/>
    </row>
    <row r="62" spans="1:6" ht="18.75" hidden="1">
      <c r="A62" s="31" t="s">
        <v>32</v>
      </c>
      <c r="B62" s="27">
        <v>3110</v>
      </c>
      <c r="C62" s="65"/>
      <c r="D62" s="66"/>
    </row>
    <row r="63" spans="1:6" ht="18.75" hidden="1">
      <c r="A63" s="31" t="s">
        <v>34</v>
      </c>
      <c r="B63" s="27">
        <v>2210</v>
      </c>
      <c r="C63" s="69"/>
      <c r="D63" s="70"/>
    </row>
    <row r="64" spans="1:6" ht="18.75" hidden="1">
      <c r="A64" s="31" t="s">
        <v>35</v>
      </c>
      <c r="B64" s="27">
        <v>2210</v>
      </c>
      <c r="C64" s="69"/>
      <c r="D64" s="70"/>
    </row>
    <row r="65" spans="1:4" ht="18.75" hidden="1">
      <c r="A65" s="31" t="s">
        <v>47</v>
      </c>
      <c r="B65" s="27">
        <v>2240</v>
      </c>
      <c r="C65" s="69"/>
      <c r="D65" s="70"/>
    </row>
    <row r="66" spans="1:4" ht="18.75">
      <c r="A66" s="31" t="s">
        <v>39</v>
      </c>
      <c r="B66" s="27">
        <v>2230</v>
      </c>
      <c r="C66" s="65">
        <v>13964.76</v>
      </c>
      <c r="D66" s="66"/>
    </row>
    <row r="67" spans="1:4" ht="18.75" hidden="1">
      <c r="A67" s="31" t="s">
        <v>40</v>
      </c>
      <c r="B67" s="27">
        <v>2210</v>
      </c>
      <c r="C67" s="69"/>
      <c r="D67" s="70"/>
    </row>
    <row r="68" spans="1:4" ht="18.75" hidden="1">
      <c r="A68" s="31" t="s">
        <v>46</v>
      </c>
      <c r="B68" s="27">
        <v>2210</v>
      </c>
      <c r="C68" s="65"/>
      <c r="D68" s="66"/>
    </row>
    <row r="69" spans="1:4" ht="18.75" hidden="1">
      <c r="A69" s="31" t="s">
        <v>44</v>
      </c>
      <c r="B69" s="27">
        <v>2210</v>
      </c>
      <c r="C69" s="65"/>
      <c r="D69" s="66"/>
    </row>
    <row r="70" spans="1:4" ht="18.75" hidden="1">
      <c r="A70" s="31" t="s">
        <v>43</v>
      </c>
      <c r="B70" s="27">
        <v>2210</v>
      </c>
      <c r="C70" s="65"/>
      <c r="D70" s="66"/>
    </row>
    <row r="71" spans="1:4" ht="18.75" hidden="1">
      <c r="A71" s="31" t="s">
        <v>45</v>
      </c>
      <c r="B71" s="32">
        <v>2210</v>
      </c>
      <c r="C71" s="65"/>
      <c r="D71" s="66"/>
    </row>
    <row r="72" spans="1:4" ht="18.75">
      <c r="A72" s="46"/>
      <c r="B72" s="47"/>
      <c r="C72" s="65"/>
      <c r="D72" s="66"/>
    </row>
    <row r="73" spans="1:4" ht="18.75">
      <c r="A73" s="46"/>
      <c r="B73" s="47"/>
      <c r="C73" s="67">
        <f>SUM(C55:D72)</f>
        <v>14099.76</v>
      </c>
      <c r="D73" s="68"/>
    </row>
  </sheetData>
  <mergeCells count="29">
    <mergeCell ref="A3:D3"/>
    <mergeCell ref="A2:D2"/>
    <mergeCell ref="A4:D4"/>
    <mergeCell ref="A27:D27"/>
    <mergeCell ref="A40:D40"/>
    <mergeCell ref="C62:D62"/>
    <mergeCell ref="A53:D53"/>
    <mergeCell ref="C61:D61"/>
    <mergeCell ref="C58:D58"/>
    <mergeCell ref="C59:D59"/>
    <mergeCell ref="C60:D60"/>
    <mergeCell ref="A54:B54"/>
    <mergeCell ref="C54:D54"/>
    <mergeCell ref="C55:D55"/>
    <mergeCell ref="C56:D56"/>
    <mergeCell ref="C57:D57"/>
    <mergeCell ref="C63:D63"/>
    <mergeCell ref="C64:D64"/>
    <mergeCell ref="C65:D65"/>
    <mergeCell ref="C66:D66"/>
    <mergeCell ref="A72:B72"/>
    <mergeCell ref="C72:D72"/>
    <mergeCell ref="A73:B73"/>
    <mergeCell ref="C73:D73"/>
    <mergeCell ref="C67:D67"/>
    <mergeCell ref="C68:D68"/>
    <mergeCell ref="C69:D69"/>
    <mergeCell ref="C70:D70"/>
    <mergeCell ref="C71:D71"/>
  </mergeCells>
  <pageMargins left="0.7" right="0.7" top="0.75" bottom="0.75" header="0.3" footer="0.3"/>
  <pageSetup paperSize="9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I73"/>
  <sheetViews>
    <sheetView workbookViewId="0">
      <selection activeCell="F37" sqref="F37"/>
    </sheetView>
  </sheetViews>
  <sheetFormatPr defaultRowHeight="15"/>
  <cols>
    <col min="1" max="1" width="40.875" style="3" customWidth="1"/>
    <col min="2" max="2" width="9" style="1" customWidth="1"/>
    <col min="3" max="3" width="17.875" customWidth="1"/>
    <col min="4" max="4" width="17.25" customWidth="1"/>
    <col min="5" max="5" width="10.75" hidden="1" customWidth="1"/>
    <col min="6" max="6" width="10.5" customWidth="1"/>
  </cols>
  <sheetData>
    <row r="2" spans="1:6" ht="65.25" customHeight="1">
      <c r="A2" s="52" t="s">
        <v>54</v>
      </c>
      <c r="B2" s="53"/>
      <c r="C2" s="53"/>
      <c r="D2" s="53"/>
    </row>
    <row r="3" spans="1:6" ht="65.25" customHeight="1">
      <c r="A3" s="63" t="s">
        <v>53</v>
      </c>
      <c r="B3" s="72"/>
      <c r="C3" s="72"/>
      <c r="D3" s="72"/>
    </row>
    <row r="4" spans="1:6" ht="38.25" customHeight="1">
      <c r="A4" s="54" t="s">
        <v>24</v>
      </c>
      <c r="B4" s="55"/>
      <c r="C4" s="55"/>
      <c r="D4" s="55"/>
    </row>
    <row r="5" spans="1:6" s="2" customFormat="1" ht="72.75" customHeight="1">
      <c r="A5" s="34" t="s">
        <v>0</v>
      </c>
      <c r="B5" s="34" t="s">
        <v>1</v>
      </c>
      <c r="C5" s="10" t="s">
        <v>23</v>
      </c>
      <c r="D5" s="10" t="s">
        <v>17</v>
      </c>
    </row>
    <row r="6" spans="1:6" s="2" customFormat="1" ht="18.75">
      <c r="A6" s="21" t="s">
        <v>22</v>
      </c>
      <c r="B6" s="16">
        <v>2111</v>
      </c>
      <c r="C6" s="39">
        <v>2818370</v>
      </c>
      <c r="D6" s="39">
        <v>1387341.64</v>
      </c>
      <c r="E6" s="22">
        <f>C6-D6</f>
        <v>1431028.36</v>
      </c>
      <c r="F6" s="22"/>
    </row>
    <row r="7" spans="1:6" s="2" customFormat="1" ht="18.75">
      <c r="A7" s="21" t="s">
        <v>41</v>
      </c>
      <c r="B7" s="16">
        <v>2120</v>
      </c>
      <c r="C7" s="39">
        <v>620040</v>
      </c>
      <c r="D7" s="39">
        <v>296586.99</v>
      </c>
      <c r="E7" s="22">
        <f t="shared" ref="E7:E24" si="0">C7-D7</f>
        <v>323453.01</v>
      </c>
      <c r="F7" s="22"/>
    </row>
    <row r="8" spans="1:6" ht="37.5">
      <c r="A8" s="31" t="s">
        <v>2</v>
      </c>
      <c r="B8" s="16">
        <v>2210</v>
      </c>
      <c r="C8" s="20">
        <v>5000</v>
      </c>
      <c r="D8" s="20">
        <v>2200</v>
      </c>
      <c r="E8" s="22">
        <f t="shared" si="0"/>
        <v>2800</v>
      </c>
      <c r="F8" s="22"/>
    </row>
    <row r="9" spans="1:6" ht="18.75">
      <c r="A9" s="31" t="s">
        <v>3</v>
      </c>
      <c r="B9" s="16">
        <v>2230</v>
      </c>
      <c r="C9" s="20">
        <v>113700</v>
      </c>
      <c r="D9" s="20">
        <v>15074.2</v>
      </c>
      <c r="E9" s="22">
        <f t="shared" si="0"/>
        <v>98625.8</v>
      </c>
      <c r="F9" s="22"/>
    </row>
    <row r="10" spans="1:6" ht="18.75">
      <c r="A10" s="31" t="s">
        <v>4</v>
      </c>
      <c r="B10" s="16">
        <v>2240</v>
      </c>
      <c r="C10" s="20">
        <f>31080+50000</f>
        <v>81080</v>
      </c>
      <c r="D10" s="20">
        <v>79800.41</v>
      </c>
      <c r="E10" s="22">
        <f t="shared" si="0"/>
        <v>1279.5899999999965</v>
      </c>
      <c r="F10" s="22"/>
    </row>
    <row r="11" spans="1:6" ht="18.75">
      <c r="A11" s="31" t="s">
        <v>5</v>
      </c>
      <c r="B11" s="16">
        <v>2250</v>
      </c>
      <c r="C11" s="20">
        <v>24052</v>
      </c>
      <c r="D11" s="20"/>
      <c r="E11" s="22">
        <f t="shared" si="0"/>
        <v>24052</v>
      </c>
      <c r="F11" s="22"/>
    </row>
    <row r="12" spans="1:6" ht="18.75" hidden="1">
      <c r="A12" s="31" t="s">
        <v>6</v>
      </c>
      <c r="B12" s="16">
        <v>2271</v>
      </c>
      <c r="C12" s="20"/>
      <c r="D12" s="20"/>
      <c r="E12" s="22">
        <f t="shared" si="0"/>
        <v>0</v>
      </c>
      <c r="F12" s="22">
        <f t="shared" ref="F12:F13" si="1">C12-D12</f>
        <v>0</v>
      </c>
    </row>
    <row r="13" spans="1:6" ht="37.5" hidden="1">
      <c r="A13" s="31" t="s">
        <v>7</v>
      </c>
      <c r="B13" s="16">
        <v>2272</v>
      </c>
      <c r="C13" s="20"/>
      <c r="D13" s="20"/>
      <c r="E13" s="22">
        <f t="shared" si="0"/>
        <v>0</v>
      </c>
      <c r="F13" s="22">
        <f t="shared" si="1"/>
        <v>0</v>
      </c>
    </row>
    <row r="14" spans="1:6" ht="18.75">
      <c r="A14" s="31" t="s">
        <v>8</v>
      </c>
      <c r="B14" s="16">
        <v>2273</v>
      </c>
      <c r="C14" s="20">
        <v>59640</v>
      </c>
      <c r="D14" s="20">
        <v>31952.6</v>
      </c>
      <c r="E14" s="22">
        <f t="shared" si="0"/>
        <v>27687.4</v>
      </c>
      <c r="F14" s="22"/>
    </row>
    <row r="15" spans="1:6" ht="18.75" hidden="1">
      <c r="A15" s="31" t="s">
        <v>9</v>
      </c>
      <c r="B15" s="16">
        <v>2274</v>
      </c>
      <c r="C15" s="20"/>
      <c r="D15" s="20"/>
      <c r="E15" s="22">
        <f t="shared" si="0"/>
        <v>0</v>
      </c>
      <c r="F15" s="22"/>
    </row>
    <row r="16" spans="1:6" ht="18.75">
      <c r="A16" s="31" t="s">
        <v>10</v>
      </c>
      <c r="B16" s="16">
        <v>2275</v>
      </c>
      <c r="C16" s="20">
        <v>57140</v>
      </c>
      <c r="D16" s="20"/>
      <c r="E16" s="22">
        <f t="shared" si="0"/>
        <v>57140</v>
      </c>
      <c r="F16" s="22"/>
    </row>
    <row r="17" spans="1:9" ht="34.5" customHeight="1">
      <c r="A17" s="31" t="s">
        <v>11</v>
      </c>
      <c r="B17" s="16">
        <v>2282</v>
      </c>
      <c r="C17" s="20">
        <v>1800</v>
      </c>
      <c r="D17" s="20"/>
      <c r="E17" s="22">
        <f t="shared" si="0"/>
        <v>1800</v>
      </c>
      <c r="F17" s="22"/>
    </row>
    <row r="18" spans="1:9" ht="18" hidden="1" customHeight="1">
      <c r="A18" s="31" t="s">
        <v>14</v>
      </c>
      <c r="B18" s="16">
        <v>2730</v>
      </c>
      <c r="C18" s="20"/>
      <c r="D18" s="20"/>
      <c r="E18" s="22">
        <f t="shared" si="0"/>
        <v>0</v>
      </c>
      <c r="F18" s="22"/>
    </row>
    <row r="19" spans="1:9" ht="15.75" customHeight="1">
      <c r="A19" s="31" t="s">
        <v>15</v>
      </c>
      <c r="B19" s="16">
        <v>2800</v>
      </c>
      <c r="C19" s="20">
        <f>500+1000</f>
        <v>1500</v>
      </c>
      <c r="D19" s="20">
        <v>1364.6</v>
      </c>
      <c r="E19" s="22">
        <f t="shared" si="0"/>
        <v>135.40000000000009</v>
      </c>
      <c r="F19" s="22"/>
    </row>
    <row r="20" spans="1:9" ht="39" hidden="1" customHeight="1">
      <c r="A20" s="31" t="s">
        <v>12</v>
      </c>
      <c r="B20" s="16">
        <v>3110</v>
      </c>
      <c r="C20" s="20"/>
      <c r="D20" s="20"/>
      <c r="E20" s="22">
        <f t="shared" si="0"/>
        <v>0</v>
      </c>
      <c r="F20" s="22"/>
      <c r="H20" s="30"/>
    </row>
    <row r="21" spans="1:9" ht="37.5" hidden="1">
      <c r="A21" s="31" t="s">
        <v>20</v>
      </c>
      <c r="B21" s="16">
        <v>3122</v>
      </c>
      <c r="C21" s="20"/>
      <c r="D21" s="20"/>
      <c r="E21" s="22">
        <f t="shared" si="0"/>
        <v>0</v>
      </c>
      <c r="F21" s="22"/>
      <c r="I21" t="s">
        <v>19</v>
      </c>
    </row>
    <row r="22" spans="1:9" ht="18.75" hidden="1">
      <c r="A22" s="31" t="s">
        <v>21</v>
      </c>
      <c r="B22" s="16">
        <v>3132</v>
      </c>
      <c r="C22" s="20"/>
      <c r="D22" s="20"/>
      <c r="E22" s="22">
        <f t="shared" si="0"/>
        <v>0</v>
      </c>
      <c r="F22" s="22"/>
    </row>
    <row r="23" spans="1:9" ht="37.5" hidden="1">
      <c r="A23" s="31" t="s">
        <v>42</v>
      </c>
      <c r="B23" s="16">
        <v>3142</v>
      </c>
      <c r="C23" s="20"/>
      <c r="D23" s="20"/>
      <c r="E23" s="22">
        <f t="shared" si="0"/>
        <v>0</v>
      </c>
      <c r="F23" s="22"/>
    </row>
    <row r="24" spans="1:9" ht="18.75" customHeight="1">
      <c r="A24" s="31" t="s">
        <v>13</v>
      </c>
      <c r="B24" s="16"/>
      <c r="C24" s="40">
        <f>SUM(C6:C23)</f>
        <v>3782322</v>
      </c>
      <c r="D24" s="41">
        <f>SUM(D6:D23)</f>
        <v>1814320.44</v>
      </c>
      <c r="E24" s="22">
        <f t="shared" si="0"/>
        <v>1968001.56</v>
      </c>
      <c r="F24" s="22"/>
    </row>
    <row r="25" spans="1:9" ht="18.75">
      <c r="A25" s="6"/>
      <c r="B25" s="7"/>
      <c r="C25" s="8"/>
      <c r="D25" s="8"/>
    </row>
    <row r="26" spans="1:9" ht="18.75">
      <c r="A26" s="6"/>
      <c r="B26" s="7"/>
      <c r="C26" s="8"/>
      <c r="D26" s="8"/>
    </row>
    <row r="27" spans="1:9" ht="32.25" customHeight="1">
      <c r="A27" s="52" t="s">
        <v>25</v>
      </c>
      <c r="B27" s="56"/>
      <c r="C27" s="56"/>
      <c r="D27" s="56"/>
    </row>
    <row r="28" spans="1:9" ht="18.75">
      <c r="A28" s="23"/>
      <c r="B28" s="24"/>
      <c r="C28" s="24"/>
      <c r="D28" s="25"/>
    </row>
    <row r="29" spans="1:9" ht="56.25">
      <c r="A29" s="35" t="s">
        <v>0</v>
      </c>
      <c r="B29" s="35" t="s">
        <v>1</v>
      </c>
      <c r="C29" s="10" t="s">
        <v>23</v>
      </c>
      <c r="D29" s="10" t="s">
        <v>18</v>
      </c>
    </row>
    <row r="30" spans="1:9" ht="37.5" hidden="1">
      <c r="A30" s="31" t="s">
        <v>2</v>
      </c>
      <c r="B30" s="17">
        <v>2210</v>
      </c>
      <c r="C30" s="13"/>
      <c r="D30" s="13"/>
      <c r="F30" s="22"/>
    </row>
    <row r="31" spans="1:9" ht="18.75">
      <c r="A31" s="12" t="s">
        <v>3</v>
      </c>
      <c r="B31" s="17">
        <v>2230</v>
      </c>
      <c r="C31" s="37">
        <v>9930</v>
      </c>
      <c r="D31" s="20">
        <v>9928</v>
      </c>
      <c r="F31" s="22"/>
    </row>
    <row r="32" spans="1:9" ht="18.75" hidden="1">
      <c r="A32" s="12" t="s">
        <v>4</v>
      </c>
      <c r="B32" s="17">
        <v>2240</v>
      </c>
      <c r="C32" s="20"/>
      <c r="D32" s="20"/>
      <c r="F32" s="22">
        <f t="shared" ref="F32:F36" si="2">C32-D32</f>
        <v>0</v>
      </c>
    </row>
    <row r="33" spans="1:6" ht="18.75" hidden="1">
      <c r="A33" s="31" t="s">
        <v>10</v>
      </c>
      <c r="B33" s="33">
        <v>2275</v>
      </c>
      <c r="C33" s="20"/>
      <c r="D33" s="20"/>
      <c r="F33" s="22">
        <f t="shared" si="2"/>
        <v>0</v>
      </c>
    </row>
    <row r="34" spans="1:6" ht="18.75" hidden="1">
      <c r="A34" s="31" t="s">
        <v>15</v>
      </c>
      <c r="B34" s="17">
        <v>2800</v>
      </c>
      <c r="C34" s="20"/>
      <c r="D34" s="20"/>
      <c r="F34" s="22">
        <f t="shared" si="2"/>
        <v>0</v>
      </c>
    </row>
    <row r="35" spans="1:6" ht="37.5" hidden="1">
      <c r="A35" s="31" t="s">
        <v>12</v>
      </c>
      <c r="B35" s="17">
        <v>3110</v>
      </c>
      <c r="C35" s="20"/>
      <c r="D35" s="20"/>
      <c r="F35" s="22">
        <f t="shared" si="2"/>
        <v>0</v>
      </c>
    </row>
    <row r="36" spans="1:6" ht="18.75" hidden="1">
      <c r="A36" s="18" t="s">
        <v>16</v>
      </c>
      <c r="B36" s="19">
        <v>3132</v>
      </c>
      <c r="C36" s="20"/>
      <c r="D36" s="20"/>
      <c r="F36" s="22">
        <f t="shared" si="2"/>
        <v>0</v>
      </c>
    </row>
    <row r="37" spans="1:6" ht="18.75">
      <c r="A37" s="31" t="s">
        <v>13</v>
      </c>
      <c r="B37" s="17"/>
      <c r="C37" s="40">
        <f>SUM(C30:C36)</f>
        <v>9930</v>
      </c>
      <c r="D37" s="40">
        <f>SUM(D30:D36)</f>
        <v>9928</v>
      </c>
      <c r="F37" s="22"/>
    </row>
    <row r="40" spans="1:6" ht="34.5" customHeight="1">
      <c r="A40" s="57" t="s">
        <v>26</v>
      </c>
      <c r="B40" s="58"/>
      <c r="C40" s="58"/>
      <c r="D40" s="58"/>
    </row>
    <row r="41" spans="1:6">
      <c r="A41" s="1"/>
      <c r="B41" s="5"/>
      <c r="C41" s="4"/>
      <c r="D41" s="4"/>
    </row>
    <row r="42" spans="1:6" ht="56.25">
      <c r="A42" s="36" t="s">
        <v>0</v>
      </c>
      <c r="B42" s="36" t="s">
        <v>1</v>
      </c>
      <c r="C42" s="10" t="s">
        <v>23</v>
      </c>
      <c r="D42" s="10" t="s">
        <v>18</v>
      </c>
    </row>
    <row r="43" spans="1:6" ht="37.5">
      <c r="A43" s="31" t="s">
        <v>2</v>
      </c>
      <c r="B43" s="17">
        <v>2210</v>
      </c>
      <c r="C43" s="37">
        <v>4110</v>
      </c>
      <c r="D43" s="65">
        <v>4110</v>
      </c>
      <c r="E43" s="66"/>
      <c r="F43" s="22"/>
    </row>
    <row r="44" spans="1:6" ht="18.75">
      <c r="A44" s="12" t="s">
        <v>3</v>
      </c>
      <c r="B44" s="17">
        <v>2230</v>
      </c>
      <c r="C44" s="37">
        <v>1613.31</v>
      </c>
      <c r="D44" s="37">
        <v>1613.31</v>
      </c>
      <c r="E44" s="42"/>
      <c r="F44" s="22"/>
    </row>
    <row r="45" spans="1:6" ht="18.75" hidden="1">
      <c r="A45" s="12" t="s">
        <v>4</v>
      </c>
      <c r="B45" s="17">
        <v>2240</v>
      </c>
      <c r="C45" s="37"/>
      <c r="D45" s="37"/>
      <c r="E45" s="42"/>
      <c r="F45" s="22"/>
    </row>
    <row r="46" spans="1:6" ht="18.75" hidden="1">
      <c r="A46" s="31" t="s">
        <v>10</v>
      </c>
      <c r="B46" s="33">
        <v>2275</v>
      </c>
      <c r="C46" s="37"/>
      <c r="D46" s="37"/>
      <c r="E46" s="42"/>
      <c r="F46" s="22"/>
    </row>
    <row r="47" spans="1:6" ht="18.75" hidden="1">
      <c r="A47" s="31" t="s">
        <v>15</v>
      </c>
      <c r="B47" s="17">
        <v>2800</v>
      </c>
      <c r="C47" s="37"/>
      <c r="D47" s="37"/>
      <c r="E47" s="42"/>
      <c r="F47" s="22"/>
    </row>
    <row r="48" spans="1:6" ht="37.5" hidden="1">
      <c r="A48" s="31" t="s">
        <v>12</v>
      </c>
      <c r="B48" s="17">
        <v>3110</v>
      </c>
      <c r="C48" s="37"/>
      <c r="D48" s="65"/>
      <c r="E48" s="66"/>
      <c r="F48" s="22"/>
    </row>
    <row r="49" spans="1:6" ht="18.75" hidden="1">
      <c r="A49" s="18" t="s">
        <v>16</v>
      </c>
      <c r="B49" s="19">
        <v>3132</v>
      </c>
      <c r="C49" s="20"/>
      <c r="D49" s="20"/>
      <c r="E49" s="43"/>
      <c r="F49" s="22"/>
    </row>
    <row r="50" spans="1:6" ht="18.75">
      <c r="A50" s="31" t="s">
        <v>13</v>
      </c>
      <c r="B50" s="17"/>
      <c r="C50" s="40">
        <f>C43+C44+C47+C48+C49</f>
        <v>5723.3099999999995</v>
      </c>
      <c r="D50" s="40">
        <f>D43+D44+D47+D48+D49</f>
        <v>5723.3099999999995</v>
      </c>
      <c r="E50" s="43"/>
      <c r="F50" s="22"/>
    </row>
    <row r="53" spans="1:6" ht="35.25" customHeight="1">
      <c r="A53" s="57" t="s">
        <v>55</v>
      </c>
      <c r="B53" s="58"/>
      <c r="C53" s="58"/>
      <c r="D53" s="58"/>
    </row>
    <row r="54" spans="1:6" ht="18.75">
      <c r="A54" s="59" t="s">
        <v>27</v>
      </c>
      <c r="B54" s="60"/>
      <c r="C54" s="61" t="s">
        <v>28</v>
      </c>
      <c r="D54" s="60"/>
    </row>
    <row r="55" spans="1:6" ht="75" hidden="1">
      <c r="A55" s="31" t="s">
        <v>48</v>
      </c>
      <c r="B55" s="27">
        <v>2210</v>
      </c>
      <c r="C55" s="77"/>
      <c r="D55" s="77"/>
    </row>
    <row r="56" spans="1:6" ht="18.75" hidden="1">
      <c r="A56" s="31" t="s">
        <v>30</v>
      </c>
      <c r="B56" s="27">
        <v>2210</v>
      </c>
      <c r="C56" s="75"/>
      <c r="D56" s="76"/>
    </row>
    <row r="57" spans="1:6" ht="18.75" hidden="1">
      <c r="A57" s="31" t="s">
        <v>33</v>
      </c>
      <c r="B57" s="27">
        <v>2210</v>
      </c>
      <c r="C57" s="75"/>
      <c r="D57" s="76"/>
    </row>
    <row r="58" spans="1:6" ht="18.75" hidden="1">
      <c r="A58" s="31" t="s">
        <v>38</v>
      </c>
      <c r="B58" s="28">
        <v>3110.221</v>
      </c>
      <c r="C58" s="44"/>
      <c r="D58" s="45"/>
    </row>
    <row r="59" spans="1:6" ht="18.75" hidden="1">
      <c r="A59" s="31" t="s">
        <v>29</v>
      </c>
      <c r="B59" s="27">
        <v>2210</v>
      </c>
      <c r="C59" s="75"/>
      <c r="D59" s="76"/>
    </row>
    <row r="60" spans="1:6" ht="18.75" hidden="1">
      <c r="A60" s="31" t="s">
        <v>31</v>
      </c>
      <c r="B60" s="27">
        <v>2210</v>
      </c>
      <c r="C60" s="75"/>
      <c r="D60" s="76"/>
    </row>
    <row r="61" spans="1:6" ht="18.75" hidden="1">
      <c r="A61" s="31" t="s">
        <v>37</v>
      </c>
      <c r="B61" s="27">
        <v>2210</v>
      </c>
      <c r="C61" s="75"/>
      <c r="D61" s="76"/>
    </row>
    <row r="62" spans="1:6" ht="18.75" hidden="1">
      <c r="A62" s="31" t="s">
        <v>32</v>
      </c>
      <c r="B62" s="27">
        <v>3110</v>
      </c>
      <c r="C62" s="44"/>
      <c r="D62" s="45"/>
    </row>
    <row r="63" spans="1:6" ht="18.75" hidden="1">
      <c r="A63" s="31" t="s">
        <v>34</v>
      </c>
      <c r="B63" s="27">
        <v>2210</v>
      </c>
      <c r="C63" s="50"/>
      <c r="D63" s="51"/>
    </row>
    <row r="64" spans="1:6" ht="18.75" hidden="1">
      <c r="A64" s="31" t="s">
        <v>35</v>
      </c>
      <c r="B64" s="27">
        <v>2210</v>
      </c>
      <c r="C64" s="50"/>
      <c r="D64" s="51"/>
    </row>
    <row r="65" spans="1:4" ht="18.75" hidden="1">
      <c r="A65" s="31" t="s">
        <v>47</v>
      </c>
      <c r="B65" s="27">
        <v>2240</v>
      </c>
      <c r="C65" s="50"/>
      <c r="D65" s="51"/>
    </row>
    <row r="66" spans="1:4" ht="18.75">
      <c r="A66" s="31" t="s">
        <v>39</v>
      </c>
      <c r="B66" s="27">
        <v>2230</v>
      </c>
      <c r="C66" s="65">
        <v>1613.31</v>
      </c>
      <c r="D66" s="66"/>
    </row>
    <row r="67" spans="1:4" ht="18.75" hidden="1">
      <c r="A67" s="31" t="s">
        <v>40</v>
      </c>
      <c r="B67" s="27">
        <v>2210</v>
      </c>
      <c r="C67" s="69"/>
      <c r="D67" s="70"/>
    </row>
    <row r="68" spans="1:4" ht="18.75" hidden="1">
      <c r="A68" s="31" t="s">
        <v>46</v>
      </c>
      <c r="B68" s="27">
        <v>2210</v>
      </c>
      <c r="C68" s="65"/>
      <c r="D68" s="66"/>
    </row>
    <row r="69" spans="1:4" ht="18.75">
      <c r="A69" s="31" t="s">
        <v>44</v>
      </c>
      <c r="B69" s="27">
        <v>2210</v>
      </c>
      <c r="C69" s="65">
        <v>4110</v>
      </c>
      <c r="D69" s="66"/>
    </row>
    <row r="70" spans="1:4" ht="18.75" hidden="1">
      <c r="A70" s="31" t="s">
        <v>43</v>
      </c>
      <c r="B70" s="27">
        <v>2210</v>
      </c>
      <c r="C70" s="65"/>
      <c r="D70" s="66"/>
    </row>
    <row r="71" spans="1:4" ht="18.75" hidden="1">
      <c r="A71" s="31" t="s">
        <v>45</v>
      </c>
      <c r="B71" s="32">
        <v>2210</v>
      </c>
      <c r="C71" s="65"/>
      <c r="D71" s="66"/>
    </row>
    <row r="72" spans="1:4" ht="18.75" hidden="1">
      <c r="A72" s="46"/>
      <c r="B72" s="47"/>
      <c r="C72" s="65"/>
      <c r="D72" s="66"/>
    </row>
    <row r="73" spans="1:4" ht="18.75">
      <c r="A73" s="46"/>
      <c r="B73" s="47"/>
      <c r="C73" s="67">
        <f>SUM(C55:D72)</f>
        <v>5723.3099999999995</v>
      </c>
      <c r="D73" s="68"/>
    </row>
  </sheetData>
  <mergeCells count="31">
    <mergeCell ref="A2:D2"/>
    <mergeCell ref="A3:D3"/>
    <mergeCell ref="A4:D4"/>
    <mergeCell ref="A27:D27"/>
    <mergeCell ref="A40:D40"/>
    <mergeCell ref="D43:E43"/>
    <mergeCell ref="C56:D56"/>
    <mergeCell ref="C57:D57"/>
    <mergeCell ref="C58:D58"/>
    <mergeCell ref="C59:D59"/>
    <mergeCell ref="A53:D53"/>
    <mergeCell ref="A54:B54"/>
    <mergeCell ref="C54:D54"/>
    <mergeCell ref="C55:D55"/>
    <mergeCell ref="D48:E48"/>
    <mergeCell ref="C60:D60"/>
    <mergeCell ref="C61:D61"/>
    <mergeCell ref="C62:D62"/>
    <mergeCell ref="C63:D63"/>
    <mergeCell ref="C64:D64"/>
    <mergeCell ref="C65:D65"/>
    <mergeCell ref="C66:D66"/>
    <mergeCell ref="C67:D67"/>
    <mergeCell ref="C68:D68"/>
    <mergeCell ref="C69:D69"/>
    <mergeCell ref="C70:D70"/>
    <mergeCell ref="C71:D71"/>
    <mergeCell ref="A72:B72"/>
    <mergeCell ref="C72:D72"/>
    <mergeCell ref="A73:B73"/>
    <mergeCell ref="C73:D7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Новопразький НВК</vt:lpstr>
      <vt:lpstr>Новопразький НВО</vt:lpstr>
      <vt:lpstr>Новопразька ЗШ І-ІІ ст</vt:lpstr>
      <vt:lpstr>Шарівський НВК </vt:lpstr>
      <vt:lpstr>Пантазіївська філія</vt:lpstr>
    </vt:vector>
  </TitlesOfParts>
  <Company>RePack by SPecialiST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2020-04-09T05:19:29Z</cp:lastPrinted>
  <dcterms:created xsi:type="dcterms:W3CDTF">2017-11-02T06:22:39Z</dcterms:created>
  <dcterms:modified xsi:type="dcterms:W3CDTF">2020-07-10T12:39:51Z</dcterms:modified>
</cp:coreProperties>
</file>