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0" windowWidth="14625" windowHeight="8310"/>
  </bookViews>
  <sheets>
    <sheet name="Новопразький НВК" sheetId="35" r:id="rId1"/>
    <sheet name="Новопразький НВО" sheetId="36" r:id="rId2"/>
    <sheet name="Новопразька ЗШ І-ІІ ст" sheetId="37" r:id="rId3"/>
    <sheet name="Шарівський НВК " sheetId="45" r:id="rId4"/>
    <sheet name="Пантазіївська філія" sheetId="53" r:id="rId5"/>
  </sheets>
  <calcPr calcId="125725"/>
</workbook>
</file>

<file path=xl/calcChain.xml><?xml version="1.0" encoding="utf-8"?>
<calcChain xmlns="http://schemas.openxmlformats.org/spreadsheetml/2006/main">
  <c r="C8" i="45"/>
  <c r="C8" i="36"/>
  <c r="C8" i="35"/>
  <c r="D44" i="45"/>
  <c r="C44"/>
  <c r="C31" i="36"/>
  <c r="D31"/>
  <c r="C44"/>
  <c r="D44"/>
  <c r="C19" i="37"/>
  <c r="C14" i="35"/>
  <c r="C14" i="53"/>
  <c r="C14" i="45"/>
  <c r="C14" i="37"/>
  <c r="C14" i="36"/>
  <c r="C13" i="35"/>
  <c r="C13" i="36"/>
  <c r="C7" i="35"/>
  <c r="C7" i="36"/>
  <c r="C10" i="37"/>
  <c r="C10" i="45"/>
  <c r="C10" i="36"/>
  <c r="C10" i="35"/>
  <c r="D9" i="45"/>
  <c r="D9" i="36"/>
  <c r="C7" i="37"/>
  <c r="C6" i="36"/>
  <c r="C6" i="35"/>
  <c r="D14" i="45"/>
  <c r="D12"/>
  <c r="D10"/>
  <c r="D8"/>
  <c r="D7"/>
  <c r="D6"/>
  <c r="D7" i="37"/>
  <c r="D6"/>
  <c r="D13" i="36"/>
  <c r="D10"/>
  <c r="D7"/>
  <c r="D6"/>
  <c r="D6" i="35"/>
  <c r="C59"/>
  <c r="C57"/>
  <c r="C56" i="36"/>
  <c r="C73" i="53" l="1"/>
  <c r="D50"/>
  <c r="C50"/>
  <c r="E6" i="37"/>
  <c r="E8" i="36"/>
  <c r="E6"/>
  <c r="D37" i="53"/>
  <c r="C37"/>
  <c r="E23"/>
  <c r="E22"/>
  <c r="E21"/>
  <c r="E20"/>
  <c r="E19"/>
  <c r="E18"/>
  <c r="E17"/>
  <c r="E16"/>
  <c r="E15"/>
  <c r="E14"/>
  <c r="E13"/>
  <c r="E12"/>
  <c r="E11"/>
  <c r="E10"/>
  <c r="E9"/>
  <c r="E8"/>
  <c r="C24"/>
  <c r="D24"/>
  <c r="E6"/>
  <c r="E7" i="45"/>
  <c r="E8"/>
  <c r="E9"/>
  <c r="E10"/>
  <c r="E11"/>
  <c r="E12"/>
  <c r="E13"/>
  <c r="E14"/>
  <c r="E15"/>
  <c r="E16"/>
  <c r="E17"/>
  <c r="E18"/>
  <c r="E19"/>
  <c r="E20"/>
  <c r="E21"/>
  <c r="E22"/>
  <c r="E23"/>
  <c r="E6"/>
  <c r="E7" i="37"/>
  <c r="E8"/>
  <c r="E9"/>
  <c r="E10"/>
  <c r="E11"/>
  <c r="E12"/>
  <c r="E13"/>
  <c r="E14"/>
  <c r="E15"/>
  <c r="E16"/>
  <c r="E17"/>
  <c r="E18"/>
  <c r="E19"/>
  <c r="E20"/>
  <c r="E21"/>
  <c r="E22"/>
  <c r="E23"/>
  <c r="E7" i="36"/>
  <c r="E9"/>
  <c r="E10"/>
  <c r="E11"/>
  <c r="E12"/>
  <c r="E13"/>
  <c r="E14"/>
  <c r="E15"/>
  <c r="E16"/>
  <c r="E17"/>
  <c r="E18"/>
  <c r="E19"/>
  <c r="E20"/>
  <c r="E21"/>
  <c r="E22"/>
  <c r="E23"/>
  <c r="E7" i="35"/>
  <c r="E8"/>
  <c r="E9"/>
  <c r="E10"/>
  <c r="E11"/>
  <c r="E12"/>
  <c r="E13"/>
  <c r="E14"/>
  <c r="E15"/>
  <c r="E16"/>
  <c r="E17"/>
  <c r="E18"/>
  <c r="E19"/>
  <c r="E20"/>
  <c r="E21"/>
  <c r="E22"/>
  <c r="E23"/>
  <c r="E6"/>
  <c r="E24" i="53" l="1"/>
  <c r="E7"/>
  <c r="D24" i="45" l="1"/>
  <c r="C73" l="1"/>
  <c r="C72" i="37"/>
  <c r="C74" i="36"/>
  <c r="C75" i="35"/>
  <c r="D24" i="37" l="1"/>
  <c r="D24" i="36"/>
  <c r="D24" i="35"/>
  <c r="C50" i="45" l="1"/>
  <c r="D50"/>
  <c r="C37"/>
  <c r="D37"/>
  <c r="C49" i="37"/>
  <c r="D49"/>
  <c r="D36"/>
  <c r="C36"/>
  <c r="C50" i="36"/>
  <c r="D50"/>
  <c r="D37"/>
  <c r="C37"/>
  <c r="C51" i="35"/>
  <c r="D51"/>
  <c r="D37"/>
  <c r="C37"/>
  <c r="C24" i="45" l="1"/>
  <c r="C24" i="37"/>
  <c r="C24" i="36"/>
  <c r="E24" i="45" l="1"/>
  <c r="E24" i="37"/>
  <c r="E24" i="36"/>
  <c r="C24" i="35"/>
  <c r="E24" l="1"/>
</calcChain>
</file>

<file path=xl/sharedStrings.xml><?xml version="1.0" encoding="utf-8"?>
<sst xmlns="http://schemas.openxmlformats.org/spreadsheetml/2006/main" count="364" uniqueCount="56">
  <si>
    <t>Показники</t>
  </si>
  <si>
    <t>КЕКВ</t>
  </si>
  <si>
    <t>Предмети,матеріали,обладнання та інвентар</t>
  </si>
  <si>
    <t>Продукти харчування</t>
  </si>
  <si>
    <t>Оплата послуг(крім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</si>
  <si>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</si>
  <si>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</si>
  <si>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</si>
  <si>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енергії</t>
  </si>
  <si>
    <t>Оплата природного газу</t>
  </si>
  <si>
    <t>Оплата інших енергоносіїв</t>
  </si>
  <si>
    <t>Окремі заходи по реалізації (регіональних ) програм, не віднесені до заходів розвитку</t>
  </si>
  <si>
    <t>Придбання обладнання і предметів довгострокового користування</t>
  </si>
  <si>
    <t>Разом</t>
  </si>
  <si>
    <t>Інші виплати населенню</t>
  </si>
  <si>
    <t>Інші поточні видатки</t>
  </si>
  <si>
    <t xml:space="preserve">Капітальний ремонт </t>
  </si>
  <si>
    <t>Касові видатка на звітний період</t>
  </si>
  <si>
    <t>Касові видатки на звітний період</t>
  </si>
  <si>
    <t xml:space="preserve"> </t>
  </si>
  <si>
    <t>Капітальне будівництво ( придбання ) інших об´єктів</t>
  </si>
  <si>
    <t>Капітальний ремонт інших об´єктів</t>
  </si>
  <si>
    <t>Заробітна плата</t>
  </si>
  <si>
    <t>Затверджено на рік</t>
  </si>
  <si>
    <t>Звіт про використання коштів загального фонду, та інших надходжень спеціального фонду</t>
  </si>
  <si>
    <t xml:space="preserve">Звіт про використання коштів отриманих як плата за послуги </t>
  </si>
  <si>
    <t>Звіт про використання коштів отриманих за іншими джерелами власних надходжень</t>
  </si>
  <si>
    <t>Назва товару,роботи та послуг</t>
  </si>
  <si>
    <t>вартість, грн</t>
  </si>
  <si>
    <t>Господарчі товари</t>
  </si>
  <si>
    <t>Бензин</t>
  </si>
  <si>
    <t>Шкільні меблі</t>
  </si>
  <si>
    <t>Наочні посібники</t>
  </si>
  <si>
    <t>Будівельні матеріали</t>
  </si>
  <si>
    <t>Шкільне обладнання</t>
  </si>
  <si>
    <t>Електрообладнання</t>
  </si>
  <si>
    <t>Диз. Пальне</t>
  </si>
  <si>
    <t>Меблі</t>
  </si>
  <si>
    <t>Комп'ютерне обладнання</t>
  </si>
  <si>
    <t>Послуга харчування</t>
  </si>
  <si>
    <t>Новорічні подарунки</t>
  </si>
  <si>
    <t>Нарахування на оплату праці</t>
  </si>
  <si>
    <t>Реконструкція та реставрація інших об´єктів</t>
  </si>
  <si>
    <t>Спортивне обладнання</t>
  </si>
  <si>
    <t>Кухонне обладнання</t>
  </si>
  <si>
    <t>Медичне обладнання</t>
  </si>
  <si>
    <t>Інше</t>
  </si>
  <si>
    <t>Ремонт</t>
  </si>
  <si>
    <t>Інформація про перелік товарів,робіт і послуг отриманих як благодійна допомога станом на 01.03. 2019 року</t>
  </si>
  <si>
    <t>Новопразький  навчально-виховний  комплекс Новопразької селищної ради Олександрійського району Кіровоградської області</t>
  </si>
  <si>
    <t>Новопразьке навчально-виховне об’єднання «загальноосвітня школа І-ІІІ ступенів – дошкільний навчальний заклад- позашкільний центр» Новопразької селищної ради Олександрійського району Кіровоградської області</t>
  </si>
  <si>
    <t>Новопразька загальноосвітня школа І-ІІ ступенів Новопразької селищної ради Олександрійського району Кіровоградської області</t>
  </si>
  <si>
    <t>Шарівський навчально-виховний комплекс «загальноосвітня школа І-ІІI ступенів –дошкільний навчальний заклад» Новопразької селищної ради Олександрійського району Кіровоградської області</t>
  </si>
  <si>
    <t>Пантазіївська філія Новопразького навчально- виховного комплексу Новопразької селищної ради Олександрійського району Кіровоградської області</t>
  </si>
  <si>
    <t xml:space="preserve">Кошторис та фінансовий звіт  про надходження та використання   коштів станом на 01.04.2020 року  </t>
  </si>
  <si>
    <t>Інформація про перелік товарів,робіт і послуг отриманих як благодійна допомога станом на 01.04. 2020 року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</si>
</sst>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2" fontId="0" fillId="0" borderId="0" xfId="0" applyNumberFormat="1"/>
    <xf numFmtId="0" fontId="0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2" fontId="3" fillId="0" borderId="0" xfId="0" applyNumberFormat="1" applyFont="1"/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3" fillId="0" borderId="1" xfId="0" applyNumberFormat="1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/>
    <xf numFmtId="2" fontId="3" fillId="2" borderId="1" xfId="0" applyNumberFormat="1" applyFont="1" applyFill="1" applyBorder="1"/>
    <xf numFmtId="0" fontId="2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 wrapText="1"/>
    </xf>
    <xf numFmtId="2" fontId="0" fillId="0" borderId="0" xfId="0" applyNumberForma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16" fontId="0" fillId="0" borderId="0" xfId="0" applyNumberFormat="1"/>
    <xf numFmtId="0" fontId="2" fillId="0" borderId="1" xfId="0" applyFont="1" applyBorder="1" applyAlignment="1">
      <alignment wrapText="1"/>
    </xf>
    <xf numFmtId="0" fontId="5" fillId="0" borderId="1" xfId="0" applyFont="1" applyBorder="1" applyAlignment="1"/>
    <xf numFmtId="0" fontId="6" fillId="0" borderId="1" xfId="0" applyNumberFormat="1" applyFont="1" applyBorder="1" applyAlignment="1">
      <alignment horizontal="left"/>
    </xf>
    <xf numFmtId="2" fontId="5" fillId="0" borderId="1" xfId="0" applyNumberFormat="1" applyFont="1" applyBorder="1"/>
    <xf numFmtId="2" fontId="3" fillId="0" borderId="0" xfId="0" applyNumberFormat="1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right"/>
    </xf>
    <xf numFmtId="2" fontId="2" fillId="2" borderId="1" xfId="0" applyNumberFormat="1" applyFont="1" applyFill="1" applyBorder="1"/>
    <xf numFmtId="2" fontId="7" fillId="2" borderId="1" xfId="0" applyNumberFormat="1" applyFont="1" applyFill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Fill="1" applyBorder="1"/>
    <xf numFmtId="0" fontId="2" fillId="0" borderId="1" xfId="0" applyFont="1" applyBorder="1" applyAlignment="1">
      <alignment horizontal="center"/>
    </xf>
    <xf numFmtId="2" fontId="5" fillId="2" borderId="1" xfId="0" applyNumberFormat="1" applyFont="1" applyFill="1" applyBorder="1"/>
    <xf numFmtId="0" fontId="0" fillId="0" borderId="5" xfId="0" applyBorder="1"/>
    <xf numFmtId="2" fontId="3" fillId="0" borderId="1" xfId="0" applyNumberFormat="1" applyFont="1" applyBorder="1" applyAlignment="1">
      <alignment horizontal="right" wrapText="1"/>
    </xf>
    <xf numFmtId="2" fontId="5" fillId="0" borderId="3" xfId="0" applyNumberFormat="1" applyFont="1" applyBorder="1" applyAlignment="1"/>
    <xf numFmtId="2" fontId="5" fillId="0" borderId="4" xfId="0" applyNumberFormat="1" applyFont="1" applyBorder="1" applyAlignment="1"/>
    <xf numFmtId="0" fontId="2" fillId="0" borderId="3" xfId="0" applyFont="1" applyBorder="1" applyAlignment="1">
      <alignment wrapText="1"/>
    </xf>
    <xf numFmtId="0" fontId="3" fillId="0" borderId="4" xfId="0" applyFont="1" applyBorder="1" applyAlignment="1"/>
    <xf numFmtId="2" fontId="2" fillId="0" borderId="3" xfId="0" applyNumberFormat="1" applyFont="1" applyBorder="1" applyAlignment="1"/>
    <xf numFmtId="2" fontId="2" fillId="0" borderId="4" xfId="0" applyNumberFormat="1" applyFont="1" applyBorder="1" applyAlignment="1"/>
    <xf numFmtId="2" fontId="9" fillId="0" borderId="3" xfId="0" applyNumberFormat="1" applyFont="1" applyBorder="1" applyAlignment="1"/>
    <xf numFmtId="2" fontId="9" fillId="0" borderId="4" xfId="0" applyNumberFormat="1" applyFont="1" applyBorder="1" applyAlignment="1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5" fillId="0" borderId="1" xfId="0" applyNumberFormat="1" applyFont="1" applyBorder="1" applyAlignment="1"/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2" fontId="3" fillId="0" borderId="3" xfId="0" applyNumberFormat="1" applyFont="1" applyBorder="1" applyAlignment="1"/>
    <xf numFmtId="2" fontId="3" fillId="0" borderId="4" xfId="0" applyNumberFormat="1" applyFont="1" applyBorder="1" applyAlignment="1"/>
    <xf numFmtId="2" fontId="3" fillId="0" borderId="1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5"/>
  <sheetViews>
    <sheetView tabSelected="1" workbookViewId="0">
      <selection activeCell="A2" sqref="A2:D2"/>
    </sheetView>
  </sheetViews>
  <sheetFormatPr defaultRowHeight="15"/>
  <cols>
    <col min="1" max="1" width="40.85546875" style="3" customWidth="1"/>
    <col min="2" max="2" width="9" style="1" customWidth="1"/>
    <col min="3" max="3" width="17.7109375" customWidth="1"/>
    <col min="4" max="4" width="15.28515625" customWidth="1"/>
    <col min="5" max="5" width="10" hidden="1" customWidth="1"/>
    <col min="6" max="6" width="11.140625" customWidth="1"/>
  </cols>
  <sheetData>
    <row r="2" spans="1:6" ht="57" customHeight="1">
      <c r="A2" s="52" t="s">
        <v>54</v>
      </c>
      <c r="B2" s="53"/>
      <c r="C2" s="53"/>
      <c r="D2" s="53"/>
    </row>
    <row r="3" spans="1:6" ht="53.25" customHeight="1">
      <c r="A3" s="63" t="s">
        <v>49</v>
      </c>
      <c r="B3" s="64"/>
      <c r="C3" s="64"/>
      <c r="D3" s="64"/>
    </row>
    <row r="4" spans="1:6" ht="39.75" customHeight="1">
      <c r="A4" s="54" t="s">
        <v>24</v>
      </c>
      <c r="B4" s="55"/>
      <c r="C4" s="55"/>
      <c r="D4" s="55"/>
    </row>
    <row r="5" spans="1:6" s="2" customFormat="1" ht="75" customHeight="1">
      <c r="A5" s="9" t="s">
        <v>0</v>
      </c>
      <c r="B5" s="9" t="s">
        <v>1</v>
      </c>
      <c r="C5" s="10" t="s">
        <v>23</v>
      </c>
      <c r="D5" s="10" t="s">
        <v>17</v>
      </c>
    </row>
    <row r="6" spans="1:6" s="2" customFormat="1" ht="18.75">
      <c r="A6" s="21" t="s">
        <v>22</v>
      </c>
      <c r="B6" s="16">
        <v>2111</v>
      </c>
      <c r="C6" s="43">
        <f>1342516+30000</f>
        <v>1372516</v>
      </c>
      <c r="D6" s="22">
        <f>1362356.13</f>
        <v>1362356.13</v>
      </c>
      <c r="E6" s="23">
        <f>C6-D6</f>
        <v>10159.870000000112</v>
      </c>
      <c r="F6" s="23"/>
    </row>
    <row r="7" spans="1:6" s="2" customFormat="1" ht="18.75">
      <c r="A7" s="21" t="s">
        <v>41</v>
      </c>
      <c r="B7" s="16">
        <v>2120</v>
      </c>
      <c r="C7" s="43">
        <f>295338+5500</f>
        <v>300838</v>
      </c>
      <c r="D7" s="22">
        <v>300771.59000000003</v>
      </c>
      <c r="E7" s="23">
        <f t="shared" ref="E7:E24" si="0">C7-D7</f>
        <v>66.409999999974389</v>
      </c>
      <c r="F7" s="23"/>
    </row>
    <row r="8" spans="1:6" ht="37.5">
      <c r="A8" s="11" t="s">
        <v>2</v>
      </c>
      <c r="B8" s="16">
        <v>2210</v>
      </c>
      <c r="C8" s="13">
        <f>41918</f>
        <v>41918</v>
      </c>
      <c r="D8" s="13">
        <v>24220.12</v>
      </c>
      <c r="E8" s="23">
        <f t="shared" si="0"/>
        <v>17697.88</v>
      </c>
      <c r="F8" s="23"/>
    </row>
    <row r="9" spans="1:6" ht="18.75">
      <c r="A9" s="11" t="s">
        <v>3</v>
      </c>
      <c r="B9" s="16">
        <v>2230</v>
      </c>
      <c r="C9" s="13">
        <v>108920</v>
      </c>
      <c r="D9" s="13">
        <v>99848.2</v>
      </c>
      <c r="E9" s="23">
        <f t="shared" si="0"/>
        <v>9071.8000000000029</v>
      </c>
      <c r="F9" s="23"/>
    </row>
    <row r="10" spans="1:6" ht="37.5">
      <c r="A10" s="11" t="s">
        <v>4</v>
      </c>
      <c r="B10" s="16">
        <v>2240</v>
      </c>
      <c r="C10" s="13">
        <f>4020+500</f>
        <v>4520</v>
      </c>
      <c r="D10" s="13">
        <v>4302.8100000000004</v>
      </c>
      <c r="E10" s="23">
        <f t="shared" si="0"/>
        <v>217.1899999999996</v>
      </c>
      <c r="F10" s="23"/>
    </row>
    <row r="11" spans="1:6" ht="18.75" hidden="1">
      <c r="A11" s="11" t="s">
        <v>5</v>
      </c>
      <c r="B11" s="16">
        <v>2250</v>
      </c>
      <c r="C11" s="13"/>
      <c r="D11" s="13"/>
      <c r="E11" s="23">
        <f t="shared" si="0"/>
        <v>0</v>
      </c>
      <c r="F11" s="23"/>
    </row>
    <row r="12" spans="1:6" ht="18.75" hidden="1">
      <c r="A12" s="11" t="s">
        <v>6</v>
      </c>
      <c r="B12" s="16">
        <v>2271</v>
      </c>
      <c r="C12" s="13"/>
      <c r="D12" s="13"/>
      <c r="E12" s="23">
        <f t="shared" si="0"/>
        <v>0</v>
      </c>
      <c r="F12" s="23"/>
    </row>
    <row r="13" spans="1:6" ht="37.5">
      <c r="A13" s="11" t="s">
        <v>7</v>
      </c>
      <c r="B13" s="16">
        <v>2272</v>
      </c>
      <c r="C13" s="13">
        <f>11650-1500</f>
        <v>10150</v>
      </c>
      <c r="D13" s="13">
        <v>3569</v>
      </c>
      <c r="E13" s="23">
        <f t="shared" si="0"/>
        <v>6581</v>
      </c>
      <c r="F13" s="23"/>
    </row>
    <row r="14" spans="1:6" ht="18.75">
      <c r="A14" s="11" t="s">
        <v>8</v>
      </c>
      <c r="B14" s="16">
        <v>2273</v>
      </c>
      <c r="C14" s="13">
        <f>102300-31000-7000-8000-2000</f>
        <v>54300</v>
      </c>
      <c r="D14" s="13">
        <v>22931.35</v>
      </c>
      <c r="E14" s="23">
        <f t="shared" si="0"/>
        <v>31368.65</v>
      </c>
      <c r="F14" s="23"/>
    </row>
    <row r="15" spans="1:6" ht="18.75" hidden="1">
      <c r="A15" s="11" t="s">
        <v>9</v>
      </c>
      <c r="B15" s="16">
        <v>2274</v>
      </c>
      <c r="C15" s="13"/>
      <c r="D15" s="13"/>
      <c r="E15" s="23">
        <f t="shared" si="0"/>
        <v>0</v>
      </c>
      <c r="F15" s="23"/>
    </row>
    <row r="16" spans="1:6" ht="18.75">
      <c r="A16" s="11" t="s">
        <v>10</v>
      </c>
      <c r="B16" s="16">
        <v>2275</v>
      </c>
      <c r="C16" s="13">
        <v>115080</v>
      </c>
      <c r="D16" s="13"/>
      <c r="E16" s="23">
        <f t="shared" si="0"/>
        <v>115080</v>
      </c>
      <c r="F16" s="23"/>
    </row>
    <row r="17" spans="1:9" ht="33" hidden="1" customHeight="1">
      <c r="A17" s="11" t="s">
        <v>11</v>
      </c>
      <c r="B17" s="16">
        <v>2282</v>
      </c>
      <c r="C17" s="13"/>
      <c r="D17" s="13"/>
      <c r="E17" s="23">
        <f t="shared" si="0"/>
        <v>0</v>
      </c>
      <c r="F17" s="23"/>
    </row>
    <row r="18" spans="1:9" ht="18" hidden="1" customHeight="1">
      <c r="A18" s="11" t="s">
        <v>14</v>
      </c>
      <c r="B18" s="16">
        <v>2730</v>
      </c>
      <c r="C18" s="13"/>
      <c r="D18" s="13"/>
      <c r="E18" s="23">
        <f t="shared" si="0"/>
        <v>0</v>
      </c>
      <c r="F18" s="23"/>
    </row>
    <row r="19" spans="1:9" ht="15.75" customHeight="1">
      <c r="A19" s="11" t="s">
        <v>15</v>
      </c>
      <c r="B19" s="16">
        <v>2800</v>
      </c>
      <c r="C19" s="13">
        <v>7130</v>
      </c>
      <c r="D19" s="13">
        <v>4702.28</v>
      </c>
      <c r="E19" s="23">
        <f t="shared" si="0"/>
        <v>2427.7200000000003</v>
      </c>
      <c r="F19" s="23"/>
    </row>
    <row r="20" spans="1:9" ht="35.25" hidden="1" customHeight="1">
      <c r="A20" s="11" t="s">
        <v>12</v>
      </c>
      <c r="B20" s="16">
        <v>3110</v>
      </c>
      <c r="C20" s="13"/>
      <c r="D20" s="13"/>
      <c r="E20" s="23">
        <f t="shared" si="0"/>
        <v>0</v>
      </c>
      <c r="F20" s="23"/>
      <c r="H20" s="31"/>
    </row>
    <row r="21" spans="1:9" ht="37.5" hidden="1">
      <c r="A21" s="11" t="s">
        <v>20</v>
      </c>
      <c r="B21" s="16">
        <v>3122</v>
      </c>
      <c r="C21" s="13"/>
      <c r="D21" s="13"/>
      <c r="E21" s="23">
        <f t="shared" si="0"/>
        <v>0</v>
      </c>
      <c r="F21" s="23"/>
      <c r="I21" t="s">
        <v>19</v>
      </c>
    </row>
    <row r="22" spans="1:9" ht="37.5" hidden="1">
      <c r="A22" s="11" t="s">
        <v>21</v>
      </c>
      <c r="B22" s="16">
        <v>3132</v>
      </c>
      <c r="C22" s="13"/>
      <c r="D22" s="13"/>
      <c r="E22" s="23">
        <f t="shared" si="0"/>
        <v>0</v>
      </c>
      <c r="F22" s="23"/>
    </row>
    <row r="23" spans="1:9" ht="37.5" hidden="1">
      <c r="A23" s="27" t="s">
        <v>42</v>
      </c>
      <c r="B23" s="16">
        <v>3142</v>
      </c>
      <c r="C23" s="13"/>
      <c r="D23" s="13"/>
      <c r="E23" s="23">
        <f t="shared" si="0"/>
        <v>0</v>
      </c>
      <c r="F23" s="23"/>
    </row>
    <row r="24" spans="1:9" ht="18.75">
      <c r="A24" s="11" t="s">
        <v>13</v>
      </c>
      <c r="B24" s="12"/>
      <c r="C24" s="14">
        <f>SUM(C6:C23)</f>
        <v>2015372</v>
      </c>
      <c r="D24" s="39">
        <f>SUM(D6:D23)</f>
        <v>1822701.4800000002</v>
      </c>
      <c r="E24" s="23">
        <f t="shared" si="0"/>
        <v>192670.51999999979</v>
      </c>
      <c r="F24" s="23"/>
    </row>
    <row r="25" spans="1:9">
      <c r="C25" s="4"/>
      <c r="D25" s="4"/>
    </row>
    <row r="26" spans="1:9">
      <c r="C26" s="4"/>
      <c r="D26" s="4"/>
    </row>
    <row r="27" spans="1:9" ht="29.25" customHeight="1">
      <c r="A27" s="56" t="s">
        <v>25</v>
      </c>
      <c r="B27" s="57"/>
      <c r="C27" s="57"/>
      <c r="D27" s="57"/>
    </row>
    <row r="28" spans="1:9">
      <c r="D28" s="26"/>
    </row>
    <row r="29" spans="1:9" ht="75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 hidden="1">
      <c r="A30" s="11" t="s">
        <v>2</v>
      </c>
      <c r="B30" s="17">
        <v>2210</v>
      </c>
      <c r="C30" s="30"/>
      <c r="D30" s="30"/>
      <c r="F30" s="23"/>
    </row>
    <row r="31" spans="1:9" ht="18.75">
      <c r="A31" s="12" t="s">
        <v>3</v>
      </c>
      <c r="B31" s="17">
        <v>2230</v>
      </c>
      <c r="C31" s="30">
        <v>630</v>
      </c>
      <c r="D31" s="30">
        <v>629</v>
      </c>
      <c r="F31" s="23"/>
    </row>
    <row r="32" spans="1:9" ht="18.75" hidden="1">
      <c r="A32" s="12" t="s">
        <v>4</v>
      </c>
      <c r="B32" s="17">
        <v>2240</v>
      </c>
      <c r="C32" s="30"/>
      <c r="D32" s="30"/>
      <c r="F32" s="23"/>
    </row>
    <row r="33" spans="1:6" ht="18.75" hidden="1">
      <c r="A33" s="32" t="s">
        <v>10</v>
      </c>
      <c r="B33" s="17">
        <v>2275</v>
      </c>
      <c r="C33" s="30"/>
      <c r="D33" s="30"/>
      <c r="F33" s="23"/>
    </row>
    <row r="34" spans="1:6" ht="18.75" hidden="1">
      <c r="A34" s="11" t="s">
        <v>15</v>
      </c>
      <c r="B34" s="17">
        <v>2800</v>
      </c>
      <c r="C34" s="13"/>
      <c r="D34" s="13"/>
      <c r="F34" s="23"/>
    </row>
    <row r="35" spans="1:6" ht="56.25" hidden="1">
      <c r="A35" s="11" t="s">
        <v>12</v>
      </c>
      <c r="B35" s="17">
        <v>3110</v>
      </c>
      <c r="C35" s="13"/>
      <c r="D35" s="13"/>
      <c r="F35" s="23"/>
    </row>
    <row r="36" spans="1:6" ht="18.75" hidden="1">
      <c r="A36" s="18" t="s">
        <v>16</v>
      </c>
      <c r="B36" s="19">
        <v>3132</v>
      </c>
      <c r="C36" s="20"/>
      <c r="D36" s="20"/>
      <c r="F36" s="23"/>
    </row>
    <row r="37" spans="1:6" ht="18.75">
      <c r="A37" s="11" t="s">
        <v>13</v>
      </c>
      <c r="B37" s="17"/>
      <c r="C37" s="14">
        <f>SUM(C30:C36)</f>
        <v>630</v>
      </c>
      <c r="D37" s="14">
        <f>SUM(D30:D36)</f>
        <v>629</v>
      </c>
      <c r="F37" s="23"/>
    </row>
    <row r="38" spans="1:6">
      <c r="A38" s="1"/>
      <c r="B38" s="5"/>
      <c r="C38" s="4"/>
      <c r="D38" s="4"/>
    </row>
    <row r="39" spans="1:6">
      <c r="A39" s="1"/>
      <c r="B39" s="5"/>
      <c r="C39" s="4"/>
      <c r="D39" s="4"/>
    </row>
    <row r="40" spans="1:6">
      <c r="A40" s="1"/>
      <c r="B40" s="5"/>
      <c r="C40" s="4"/>
      <c r="D40" s="4"/>
    </row>
    <row r="41" spans="1:6" ht="35.25" customHeight="1">
      <c r="A41" s="52" t="s">
        <v>26</v>
      </c>
      <c r="B41" s="58"/>
      <c r="C41" s="58"/>
      <c r="D41" s="58"/>
    </row>
    <row r="42" spans="1:6">
      <c r="A42" s="1"/>
      <c r="B42" s="5"/>
      <c r="C42" s="4"/>
      <c r="D42" s="4"/>
    </row>
    <row r="43" spans="1:6" ht="75">
      <c r="A43" s="15" t="s">
        <v>0</v>
      </c>
      <c r="B43" s="15" t="s">
        <v>1</v>
      </c>
      <c r="C43" s="10" t="s">
        <v>23</v>
      </c>
      <c r="D43" s="10" t="s">
        <v>18</v>
      </c>
    </row>
    <row r="44" spans="1:6" ht="37.5">
      <c r="A44" s="11" t="s">
        <v>2</v>
      </c>
      <c r="B44" s="17">
        <v>2210</v>
      </c>
      <c r="C44" s="30">
        <v>6093.2</v>
      </c>
      <c r="D44" s="30">
        <v>6093.2</v>
      </c>
      <c r="F44" s="23"/>
    </row>
    <row r="45" spans="1:6" ht="18.75">
      <c r="A45" s="12" t="s">
        <v>3</v>
      </c>
      <c r="B45" s="17">
        <v>2230</v>
      </c>
      <c r="C45" s="30">
        <v>4824.96</v>
      </c>
      <c r="D45" s="30">
        <v>4824.96</v>
      </c>
      <c r="F45" s="23"/>
    </row>
    <row r="46" spans="1:6" ht="18.75" hidden="1">
      <c r="A46" s="12" t="s">
        <v>4</v>
      </c>
      <c r="B46" s="17">
        <v>2240</v>
      </c>
      <c r="C46" s="30"/>
      <c r="D46" s="30"/>
      <c r="F46" s="23"/>
    </row>
    <row r="47" spans="1:6" ht="18.75" hidden="1">
      <c r="A47" s="12" t="s">
        <v>10</v>
      </c>
      <c r="B47" s="17">
        <v>2275</v>
      </c>
      <c r="C47" s="30"/>
      <c r="D47" s="30"/>
      <c r="F47" s="23"/>
    </row>
    <row r="48" spans="1:6" ht="18.75" hidden="1">
      <c r="A48" s="11" t="s">
        <v>15</v>
      </c>
      <c r="B48" s="17">
        <v>2800</v>
      </c>
      <c r="C48" s="30"/>
      <c r="D48" s="30"/>
      <c r="F48" s="23"/>
    </row>
    <row r="49" spans="1:6" ht="56.25" hidden="1">
      <c r="A49" s="11" t="s">
        <v>12</v>
      </c>
      <c r="B49" s="17">
        <v>3110</v>
      </c>
      <c r="C49" s="30"/>
      <c r="D49" s="30"/>
      <c r="F49" s="23"/>
    </row>
    <row r="50" spans="1:6" ht="18.75" hidden="1">
      <c r="A50" s="18" t="s">
        <v>16</v>
      </c>
      <c r="B50" s="19">
        <v>3132</v>
      </c>
      <c r="C50" s="20"/>
      <c r="D50" s="20"/>
      <c r="F50" s="23"/>
    </row>
    <row r="51" spans="1:6" ht="18.75">
      <c r="A51" s="11" t="s">
        <v>13</v>
      </c>
      <c r="B51" s="17"/>
      <c r="C51" s="14">
        <f>C44+C45+C48+C49+C50</f>
        <v>10918.16</v>
      </c>
      <c r="D51" s="14">
        <f>D44+D45+D48+D49+D50</f>
        <v>10918.16</v>
      </c>
      <c r="F51" s="23"/>
    </row>
    <row r="54" spans="1:6" ht="35.25" customHeight="1">
      <c r="A54" s="52" t="s">
        <v>55</v>
      </c>
      <c r="B54" s="58"/>
      <c r="C54" s="58"/>
      <c r="D54" s="58"/>
    </row>
    <row r="56" spans="1:6" ht="18.75">
      <c r="A56" s="59" t="s">
        <v>48</v>
      </c>
      <c r="B56" s="60"/>
      <c r="C56" s="61" t="s">
        <v>28</v>
      </c>
      <c r="D56" s="60"/>
    </row>
    <row r="57" spans="1:6" ht="18.75">
      <c r="A57" s="32" t="s">
        <v>36</v>
      </c>
      <c r="B57" s="28">
        <v>2210</v>
      </c>
      <c r="C57" s="62">
        <f>260</f>
        <v>260</v>
      </c>
      <c r="D57" s="62"/>
    </row>
    <row r="58" spans="1:6" ht="18.75" hidden="1">
      <c r="A58" s="32" t="s">
        <v>30</v>
      </c>
      <c r="B58" s="28">
        <v>2210</v>
      </c>
      <c r="C58" s="50"/>
      <c r="D58" s="51"/>
    </row>
    <row r="59" spans="1:6" ht="18.75">
      <c r="A59" s="32" t="s">
        <v>33</v>
      </c>
      <c r="B59" s="28">
        <v>2210</v>
      </c>
      <c r="C59" s="44">
        <f>3360+2473.2</f>
        <v>5833.2</v>
      </c>
      <c r="D59" s="45"/>
    </row>
    <row r="60" spans="1:6" ht="18.75" hidden="1">
      <c r="A60" s="32" t="s">
        <v>38</v>
      </c>
      <c r="B60" s="29">
        <v>3110.221</v>
      </c>
      <c r="C60" s="50"/>
      <c r="D60" s="51"/>
    </row>
    <row r="61" spans="1:6" ht="18.75" hidden="1">
      <c r="A61" s="32" t="s">
        <v>29</v>
      </c>
      <c r="B61" s="28">
        <v>2210</v>
      </c>
      <c r="C61" s="44"/>
      <c r="D61" s="45"/>
    </row>
    <row r="62" spans="1:6" ht="18.75" hidden="1">
      <c r="A62" s="32" t="s">
        <v>31</v>
      </c>
      <c r="B62" s="28">
        <v>2210</v>
      </c>
      <c r="C62" s="50"/>
      <c r="D62" s="51"/>
    </row>
    <row r="63" spans="1:6" ht="18.75" hidden="1">
      <c r="A63" s="32" t="s">
        <v>37</v>
      </c>
      <c r="B63" s="28">
        <v>2210</v>
      </c>
      <c r="C63" s="50"/>
      <c r="D63" s="51"/>
    </row>
    <row r="64" spans="1:6" ht="18.75" hidden="1">
      <c r="A64" s="32" t="s">
        <v>32</v>
      </c>
      <c r="B64" s="28">
        <v>3110</v>
      </c>
      <c r="C64" s="44"/>
      <c r="D64" s="45"/>
    </row>
    <row r="65" spans="1:4" ht="18.75" hidden="1">
      <c r="A65" s="32" t="s">
        <v>34</v>
      </c>
      <c r="B65" s="28">
        <v>2210</v>
      </c>
      <c r="C65" s="44"/>
      <c r="D65" s="45"/>
    </row>
    <row r="66" spans="1:4" ht="18.75" hidden="1">
      <c r="A66" s="32" t="s">
        <v>35</v>
      </c>
      <c r="B66" s="28">
        <v>2210</v>
      </c>
      <c r="C66" s="44"/>
      <c r="D66" s="45"/>
    </row>
    <row r="67" spans="1:4" ht="18.75" hidden="1">
      <c r="A67" s="32" t="s">
        <v>47</v>
      </c>
      <c r="B67" s="28">
        <v>2240</v>
      </c>
      <c r="C67" s="44"/>
      <c r="D67" s="45"/>
    </row>
    <row r="68" spans="1:4" ht="18.75">
      <c r="A68" s="32" t="s">
        <v>39</v>
      </c>
      <c r="B68" s="28">
        <v>2230</v>
      </c>
      <c r="C68" s="44">
        <v>4824.96</v>
      </c>
      <c r="D68" s="45"/>
    </row>
    <row r="69" spans="1:4" ht="18.75" hidden="1">
      <c r="A69" s="32" t="s">
        <v>40</v>
      </c>
      <c r="B69" s="28">
        <v>2210</v>
      </c>
      <c r="C69" s="44"/>
      <c r="D69" s="45"/>
    </row>
    <row r="70" spans="1:4" ht="18.75" hidden="1">
      <c r="A70" s="32" t="s">
        <v>46</v>
      </c>
      <c r="B70" s="28">
        <v>2210</v>
      </c>
      <c r="C70" s="44"/>
      <c r="D70" s="45"/>
    </row>
    <row r="71" spans="1:4" ht="18.75" hidden="1">
      <c r="A71" s="32" t="s">
        <v>44</v>
      </c>
      <c r="B71" s="28">
        <v>2210</v>
      </c>
      <c r="C71" s="44"/>
      <c r="D71" s="45"/>
    </row>
    <row r="72" spans="1:4" ht="18.75" hidden="1">
      <c r="A72" s="32" t="s">
        <v>43</v>
      </c>
      <c r="B72" s="28">
        <v>2210</v>
      </c>
      <c r="C72" s="44"/>
      <c r="D72" s="45"/>
    </row>
    <row r="73" spans="1:4" ht="18.75" hidden="1">
      <c r="A73" s="32" t="s">
        <v>45</v>
      </c>
      <c r="B73" s="33">
        <v>2210</v>
      </c>
      <c r="C73" s="44"/>
      <c r="D73" s="45"/>
    </row>
    <row r="74" spans="1:4" ht="18.75" hidden="1">
      <c r="A74" s="46"/>
      <c r="B74" s="47"/>
      <c r="C74" s="44"/>
      <c r="D74" s="45"/>
    </row>
    <row r="75" spans="1:4" ht="18.75">
      <c r="A75" s="46"/>
      <c r="B75" s="47"/>
      <c r="C75" s="48">
        <f>SUM(C57:D74)</f>
        <v>10918.16</v>
      </c>
      <c r="D75" s="49"/>
    </row>
  </sheetData>
  <mergeCells count="29">
    <mergeCell ref="A2:D2"/>
    <mergeCell ref="A4:D4"/>
    <mergeCell ref="A27:D27"/>
    <mergeCell ref="A41:D41"/>
    <mergeCell ref="C62:D62"/>
    <mergeCell ref="A54:D54"/>
    <mergeCell ref="C61:D61"/>
    <mergeCell ref="C58:D58"/>
    <mergeCell ref="C59:D59"/>
    <mergeCell ref="C60:D60"/>
    <mergeCell ref="A56:B56"/>
    <mergeCell ref="C56:D56"/>
    <mergeCell ref="C57:D57"/>
    <mergeCell ref="A3:D3"/>
    <mergeCell ref="C63:D63"/>
    <mergeCell ref="C64:D64"/>
    <mergeCell ref="C65:D65"/>
    <mergeCell ref="C66:D66"/>
    <mergeCell ref="C67:D67"/>
    <mergeCell ref="C68:D68"/>
    <mergeCell ref="A74:B74"/>
    <mergeCell ref="C74:D74"/>
    <mergeCell ref="A75:B75"/>
    <mergeCell ref="C75:D75"/>
    <mergeCell ref="C69:D69"/>
    <mergeCell ref="C70:D70"/>
    <mergeCell ref="C71:D71"/>
    <mergeCell ref="C72:D72"/>
    <mergeCell ref="C73:D7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4"/>
  <sheetViews>
    <sheetView workbookViewId="0">
      <selection activeCell="H13" sqref="H13"/>
    </sheetView>
  </sheetViews>
  <sheetFormatPr defaultRowHeight="15"/>
  <cols>
    <col min="1" max="1" width="40.85546875" style="3" customWidth="1"/>
    <col min="2" max="2" width="8.85546875" style="1" customWidth="1"/>
    <col min="3" max="3" width="17.85546875" customWidth="1"/>
    <col min="4" max="4" width="14.42578125" customWidth="1"/>
    <col min="5" max="5" width="10.5703125" hidden="1" customWidth="1"/>
    <col min="6" max="6" width="10.85546875" customWidth="1"/>
  </cols>
  <sheetData>
    <row r="2" spans="1:6" ht="66.75" customHeight="1">
      <c r="A2" s="52" t="s">
        <v>54</v>
      </c>
      <c r="B2" s="53"/>
      <c r="C2" s="53"/>
      <c r="D2" s="53"/>
    </row>
    <row r="3" spans="1:6" ht="83.25" customHeight="1">
      <c r="A3" s="63" t="s">
        <v>50</v>
      </c>
      <c r="B3" s="53"/>
      <c r="C3" s="53"/>
      <c r="D3" s="53"/>
    </row>
    <row r="4" spans="1:6" ht="39.75" customHeight="1">
      <c r="A4" s="54" t="s">
        <v>24</v>
      </c>
      <c r="B4" s="55"/>
      <c r="C4" s="55"/>
      <c r="D4" s="55"/>
    </row>
    <row r="5" spans="1:6" s="2" customFormat="1" ht="72.75" customHeight="1">
      <c r="A5" s="9" t="s">
        <v>0</v>
      </c>
      <c r="B5" s="9" t="s">
        <v>1</v>
      </c>
      <c r="C5" s="10" t="s">
        <v>23</v>
      </c>
      <c r="D5" s="10" t="s">
        <v>17</v>
      </c>
    </row>
    <row r="6" spans="1:6" s="2" customFormat="1" ht="18.75">
      <c r="A6" s="21" t="s">
        <v>22</v>
      </c>
      <c r="B6" s="16">
        <v>2111</v>
      </c>
      <c r="C6" s="22">
        <f>969920-30000</f>
        <v>939920</v>
      </c>
      <c r="D6" s="22">
        <f>753225.94+116827.96+10833.9</f>
        <v>880887.79999999993</v>
      </c>
      <c r="E6" s="23">
        <f>C6-D6</f>
        <v>59032.20000000007</v>
      </c>
      <c r="F6" s="23"/>
    </row>
    <row r="7" spans="1:6" s="2" customFormat="1" ht="18.75">
      <c r="A7" s="21" t="s">
        <v>41</v>
      </c>
      <c r="B7" s="16">
        <v>2120</v>
      </c>
      <c r="C7" s="22">
        <f>213410-5500</f>
        <v>207910</v>
      </c>
      <c r="D7" s="22">
        <f>2383.46+25811.9+173584.16</f>
        <v>201779.52000000002</v>
      </c>
      <c r="E7" s="23">
        <f t="shared" ref="E7:E24" si="0">C7-D7</f>
        <v>6130.4799999999814</v>
      </c>
      <c r="F7" s="23"/>
    </row>
    <row r="8" spans="1:6" ht="37.5">
      <c r="A8" s="11" t="s">
        <v>2</v>
      </c>
      <c r="B8" s="16">
        <v>2210</v>
      </c>
      <c r="C8" s="13">
        <f>65540-10000</f>
        <v>55540</v>
      </c>
      <c r="D8" s="13">
        <v>34443</v>
      </c>
      <c r="E8" s="23">
        <f t="shared" si="0"/>
        <v>21097</v>
      </c>
      <c r="F8" s="23"/>
    </row>
    <row r="9" spans="1:6" ht="18.75">
      <c r="A9" s="11" t="s">
        <v>3</v>
      </c>
      <c r="B9" s="16">
        <v>2230</v>
      </c>
      <c r="C9" s="13">
        <v>164400</v>
      </c>
      <c r="D9" s="13">
        <f>41390.5+32240.13</f>
        <v>73630.63</v>
      </c>
      <c r="E9" s="23">
        <f t="shared" si="0"/>
        <v>90769.37</v>
      </c>
      <c r="F9" s="23"/>
    </row>
    <row r="10" spans="1:6" ht="37.5">
      <c r="A10" s="11" t="s">
        <v>4</v>
      </c>
      <c r="B10" s="16">
        <v>2240</v>
      </c>
      <c r="C10" s="13">
        <f>4220+1500</f>
        <v>5720</v>
      </c>
      <c r="D10" s="13">
        <f>5356.16</f>
        <v>5356.16</v>
      </c>
      <c r="E10" s="23">
        <f t="shared" si="0"/>
        <v>363.84000000000015</v>
      </c>
      <c r="F10" s="23"/>
    </row>
    <row r="11" spans="1:6" ht="18.75" hidden="1">
      <c r="A11" s="11" t="s">
        <v>5</v>
      </c>
      <c r="B11" s="16">
        <v>2250</v>
      </c>
      <c r="C11" s="13"/>
      <c r="D11" s="13"/>
      <c r="E11" s="23">
        <f t="shared" si="0"/>
        <v>0</v>
      </c>
      <c r="F11" s="23"/>
    </row>
    <row r="12" spans="1:6" ht="18.75" hidden="1">
      <c r="A12" s="11" t="s">
        <v>6</v>
      </c>
      <c r="B12" s="16">
        <v>2271</v>
      </c>
      <c r="C12" s="13"/>
      <c r="D12" s="13"/>
      <c r="E12" s="23">
        <f t="shared" si="0"/>
        <v>0</v>
      </c>
      <c r="F12" s="23"/>
    </row>
    <row r="13" spans="1:6" ht="37.5">
      <c r="A13" s="11" t="s">
        <v>7</v>
      </c>
      <c r="B13" s="16">
        <v>2272</v>
      </c>
      <c r="C13" s="13">
        <f>2080+1500</f>
        <v>3580</v>
      </c>
      <c r="D13" s="13">
        <f>3502.6</f>
        <v>3502.6</v>
      </c>
      <c r="E13" s="23">
        <f t="shared" si="0"/>
        <v>77.400000000000091</v>
      </c>
      <c r="F13" s="23"/>
    </row>
    <row r="14" spans="1:6" ht="18.75">
      <c r="A14" s="11" t="s">
        <v>8</v>
      </c>
      <c r="B14" s="16">
        <v>2273</v>
      </c>
      <c r="C14" s="13">
        <f>52400+31000</f>
        <v>83400</v>
      </c>
      <c r="D14" s="13">
        <v>83213.850000000006</v>
      </c>
      <c r="E14" s="23">
        <f t="shared" si="0"/>
        <v>186.14999999999418</v>
      </c>
      <c r="F14" s="23"/>
    </row>
    <row r="15" spans="1:6" ht="18.75" hidden="1">
      <c r="A15" s="11" t="s">
        <v>9</v>
      </c>
      <c r="B15" s="16">
        <v>2274</v>
      </c>
      <c r="C15" s="13"/>
      <c r="D15" s="13"/>
      <c r="E15" s="23">
        <f t="shared" si="0"/>
        <v>0</v>
      </c>
      <c r="F15" s="23"/>
    </row>
    <row r="16" spans="1:6" ht="18.75">
      <c r="A16" s="11" t="s">
        <v>10</v>
      </c>
      <c r="B16" s="16">
        <v>2275</v>
      </c>
      <c r="C16" s="13">
        <v>108810</v>
      </c>
      <c r="D16" s="13"/>
      <c r="E16" s="23">
        <f t="shared" si="0"/>
        <v>108810</v>
      </c>
      <c r="F16" s="23"/>
    </row>
    <row r="17" spans="1:9" ht="33.75" hidden="1" customHeight="1">
      <c r="A17" s="11" t="s">
        <v>11</v>
      </c>
      <c r="B17" s="16">
        <v>2282</v>
      </c>
      <c r="C17" s="13"/>
      <c r="D17" s="13"/>
      <c r="E17" s="23">
        <f t="shared" si="0"/>
        <v>0</v>
      </c>
      <c r="F17" s="23"/>
    </row>
    <row r="18" spans="1:9" ht="18" hidden="1" customHeight="1">
      <c r="A18" s="11" t="s">
        <v>14</v>
      </c>
      <c r="B18" s="16">
        <v>2730</v>
      </c>
      <c r="C18" s="13"/>
      <c r="D18" s="13"/>
      <c r="E18" s="23">
        <f t="shared" si="0"/>
        <v>0</v>
      </c>
      <c r="F18" s="23"/>
    </row>
    <row r="19" spans="1:9" ht="15.75" customHeight="1">
      <c r="A19" s="11" t="s">
        <v>15</v>
      </c>
      <c r="B19" s="16">
        <v>2800</v>
      </c>
      <c r="C19" s="13">
        <v>6940</v>
      </c>
      <c r="D19" s="13">
        <v>4126.05</v>
      </c>
      <c r="E19" s="23">
        <f t="shared" si="0"/>
        <v>2813.95</v>
      </c>
      <c r="F19" s="23"/>
    </row>
    <row r="20" spans="1:9" ht="36.75" hidden="1" customHeight="1">
      <c r="A20" s="11" t="s">
        <v>12</v>
      </c>
      <c r="B20" s="16">
        <v>3110</v>
      </c>
      <c r="C20" s="13"/>
      <c r="D20" s="13"/>
      <c r="E20" s="23">
        <f t="shared" si="0"/>
        <v>0</v>
      </c>
      <c r="F20" s="23"/>
      <c r="H20" s="31"/>
    </row>
    <row r="21" spans="1:9" ht="37.5" hidden="1">
      <c r="A21" s="11" t="s">
        <v>20</v>
      </c>
      <c r="B21" s="16">
        <v>3122</v>
      </c>
      <c r="C21" s="13"/>
      <c r="D21" s="13"/>
      <c r="E21" s="23">
        <f t="shared" si="0"/>
        <v>0</v>
      </c>
      <c r="F21" s="23"/>
      <c r="I21" t="s">
        <v>19</v>
      </c>
    </row>
    <row r="22" spans="1:9" ht="37.5" hidden="1">
      <c r="A22" s="11" t="s">
        <v>21</v>
      </c>
      <c r="B22" s="16">
        <v>3132</v>
      </c>
      <c r="C22" s="13"/>
      <c r="D22" s="13"/>
      <c r="E22" s="23">
        <f t="shared" si="0"/>
        <v>0</v>
      </c>
      <c r="F22" s="23"/>
    </row>
    <row r="23" spans="1:9" ht="37.5" hidden="1">
      <c r="A23" s="27" t="s">
        <v>42</v>
      </c>
      <c r="B23" s="16">
        <v>3142</v>
      </c>
      <c r="C23" s="13"/>
      <c r="D23" s="13"/>
      <c r="E23" s="23">
        <f t="shared" si="0"/>
        <v>0</v>
      </c>
      <c r="F23" s="23"/>
    </row>
    <row r="24" spans="1:9" ht="18.75">
      <c r="A24" s="11" t="s">
        <v>13</v>
      </c>
      <c r="B24" s="12"/>
      <c r="C24" s="14">
        <f>SUM(C6:C23)</f>
        <v>1576220</v>
      </c>
      <c r="D24" s="36">
        <f>SUM(D6:D23)</f>
        <v>1286939.6099999999</v>
      </c>
      <c r="E24" s="23">
        <f t="shared" si="0"/>
        <v>289280.39000000013</v>
      </c>
      <c r="F24" s="23"/>
    </row>
    <row r="25" spans="1:9">
      <c r="C25" s="4"/>
      <c r="D25" s="4"/>
    </row>
    <row r="26" spans="1:9" ht="15.75" customHeight="1">
      <c r="C26" s="4"/>
      <c r="D26" s="4"/>
    </row>
    <row r="27" spans="1:9" ht="30" customHeight="1">
      <c r="A27" s="56" t="s">
        <v>25</v>
      </c>
      <c r="B27" s="57"/>
      <c r="C27" s="57"/>
      <c r="D27" s="57"/>
    </row>
    <row r="28" spans="1:9">
      <c r="D28" s="26"/>
    </row>
    <row r="29" spans="1:9" ht="75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 hidden="1">
      <c r="A30" s="11" t="s">
        <v>2</v>
      </c>
      <c r="B30" s="17">
        <v>2210</v>
      </c>
      <c r="C30" s="30"/>
      <c r="D30" s="13"/>
      <c r="F30" s="23"/>
    </row>
    <row r="31" spans="1:9" ht="18.75">
      <c r="A31" s="12" t="s">
        <v>3</v>
      </c>
      <c r="B31" s="17">
        <v>2230</v>
      </c>
      <c r="C31" s="30">
        <f>3370+13740</f>
        <v>17110</v>
      </c>
      <c r="D31" s="30">
        <f>3366+13732.95</f>
        <v>17098.95</v>
      </c>
      <c r="F31" s="23"/>
    </row>
    <row r="32" spans="1:9" ht="18.75" hidden="1">
      <c r="A32" s="12" t="s">
        <v>4</v>
      </c>
      <c r="B32" s="17">
        <v>2240</v>
      </c>
      <c r="C32" s="30"/>
      <c r="D32" s="30"/>
      <c r="F32" s="23"/>
    </row>
    <row r="33" spans="1:6" ht="18.75" hidden="1">
      <c r="A33" s="32" t="s">
        <v>10</v>
      </c>
      <c r="B33" s="34">
        <v>2275</v>
      </c>
      <c r="C33" s="30"/>
      <c r="D33" s="30"/>
      <c r="F33" s="23"/>
    </row>
    <row r="34" spans="1:6" ht="18.75" hidden="1">
      <c r="A34" s="11" t="s">
        <v>15</v>
      </c>
      <c r="B34" s="17">
        <v>2800</v>
      </c>
      <c r="C34" s="30"/>
      <c r="D34" s="30"/>
      <c r="F34" s="23"/>
    </row>
    <row r="35" spans="1:6" ht="56.25" hidden="1">
      <c r="A35" s="11" t="s">
        <v>12</v>
      </c>
      <c r="B35" s="17">
        <v>3110</v>
      </c>
      <c r="C35" s="13"/>
      <c r="D35" s="30"/>
      <c r="F35" s="23"/>
    </row>
    <row r="36" spans="1:6" ht="18.75" hidden="1">
      <c r="A36" s="18" t="s">
        <v>16</v>
      </c>
      <c r="B36" s="19">
        <v>3132</v>
      </c>
      <c r="C36" s="20"/>
      <c r="D36" s="20"/>
      <c r="F36" s="23"/>
    </row>
    <row r="37" spans="1:6" ht="18.75">
      <c r="A37" s="11" t="s">
        <v>13</v>
      </c>
      <c r="B37" s="17"/>
      <c r="C37" s="14">
        <f>SUM(C30:C36)</f>
        <v>17110</v>
      </c>
      <c r="D37" s="14">
        <f>SUM(D30:D36)</f>
        <v>17098.95</v>
      </c>
      <c r="F37" s="23"/>
    </row>
    <row r="38" spans="1:6">
      <c r="A38" s="1"/>
      <c r="B38" s="5"/>
      <c r="C38" s="4"/>
      <c r="D38" s="4"/>
    </row>
    <row r="39" spans="1:6">
      <c r="A39" s="1"/>
      <c r="B39" s="5"/>
      <c r="C39" s="4"/>
      <c r="D39" s="4"/>
    </row>
    <row r="40" spans="1:6" ht="35.25" customHeight="1">
      <c r="A40" s="52" t="s">
        <v>26</v>
      </c>
      <c r="B40" s="58"/>
      <c r="C40" s="58"/>
      <c r="D40" s="58"/>
    </row>
    <row r="41" spans="1:6">
      <c r="A41" s="1"/>
      <c r="B41" s="5"/>
      <c r="C41" s="4"/>
      <c r="D41" s="4"/>
    </row>
    <row r="42" spans="1:6" ht="75">
      <c r="A42" s="15" t="s">
        <v>0</v>
      </c>
      <c r="B42" s="15" t="s">
        <v>1</v>
      </c>
      <c r="C42" s="10" t="s">
        <v>23</v>
      </c>
      <c r="D42" s="10" t="s">
        <v>18</v>
      </c>
    </row>
    <row r="43" spans="1:6" ht="37.5">
      <c r="A43" s="11" t="s">
        <v>2</v>
      </c>
      <c r="B43" s="17">
        <v>2210</v>
      </c>
      <c r="C43" s="30">
        <v>1460</v>
      </c>
      <c r="D43" s="30">
        <v>1460</v>
      </c>
      <c r="F43" s="23"/>
    </row>
    <row r="44" spans="1:6" ht="18.75">
      <c r="A44" s="12" t="s">
        <v>3</v>
      </c>
      <c r="B44" s="17">
        <v>2230</v>
      </c>
      <c r="C44" s="30">
        <f>2731.02+3853.23</f>
        <v>6584.25</v>
      </c>
      <c r="D44" s="30">
        <f>2731.02+3853.23</f>
        <v>6584.25</v>
      </c>
      <c r="F44" s="23"/>
    </row>
    <row r="45" spans="1:6" ht="18.75" hidden="1">
      <c r="A45" s="12" t="s">
        <v>4</v>
      </c>
      <c r="B45" s="17">
        <v>2240</v>
      </c>
      <c r="C45" s="30"/>
      <c r="D45" s="30"/>
      <c r="F45" s="23"/>
    </row>
    <row r="46" spans="1:6" ht="18.75" hidden="1">
      <c r="A46" s="12" t="s">
        <v>10</v>
      </c>
      <c r="B46" s="17">
        <v>2275</v>
      </c>
      <c r="C46" s="30"/>
      <c r="D46" s="30"/>
      <c r="F46" s="23"/>
    </row>
    <row r="47" spans="1:6" ht="18.75" hidden="1">
      <c r="A47" s="11" t="s">
        <v>15</v>
      </c>
      <c r="B47" s="17">
        <v>2800</v>
      </c>
      <c r="C47" s="30"/>
      <c r="D47" s="30"/>
      <c r="F47" s="23"/>
    </row>
    <row r="48" spans="1:6" ht="56.25" hidden="1">
      <c r="A48" s="11" t="s">
        <v>12</v>
      </c>
      <c r="B48" s="17">
        <v>3110</v>
      </c>
      <c r="C48" s="30"/>
      <c r="D48" s="30"/>
      <c r="F48" s="23"/>
    </row>
    <row r="49" spans="1:6" ht="18.75" hidden="1">
      <c r="A49" s="18" t="s">
        <v>16</v>
      </c>
      <c r="B49" s="19">
        <v>3132</v>
      </c>
      <c r="C49" s="20"/>
      <c r="D49" s="20"/>
      <c r="F49" s="23"/>
    </row>
    <row r="50" spans="1:6" ht="18.75">
      <c r="A50" s="11" t="s">
        <v>13</v>
      </c>
      <c r="B50" s="17"/>
      <c r="C50" s="14">
        <f>C43+C44+C47+C48+C49</f>
        <v>8044.25</v>
      </c>
      <c r="D50" s="14">
        <f>D43+D44+D47+D48+D49</f>
        <v>8044.25</v>
      </c>
      <c r="F50" s="23"/>
    </row>
    <row r="53" spans="1:6" ht="34.5" customHeight="1">
      <c r="A53" s="52" t="s">
        <v>55</v>
      </c>
      <c r="B53" s="58"/>
      <c r="C53" s="58"/>
      <c r="D53" s="58"/>
    </row>
    <row r="55" spans="1:6" ht="18.75">
      <c r="A55" s="59" t="s">
        <v>48</v>
      </c>
      <c r="B55" s="60"/>
      <c r="C55" s="61" t="s">
        <v>28</v>
      </c>
      <c r="D55" s="60"/>
    </row>
    <row r="56" spans="1:6" ht="18.75">
      <c r="A56" s="32" t="s">
        <v>36</v>
      </c>
      <c r="B56" s="28">
        <v>2210</v>
      </c>
      <c r="C56" s="62">
        <f>810+650</f>
        <v>1460</v>
      </c>
      <c r="D56" s="62"/>
    </row>
    <row r="57" spans="1:6" ht="18.75" hidden="1">
      <c r="A57" s="32" t="s">
        <v>30</v>
      </c>
      <c r="B57" s="28">
        <v>2210</v>
      </c>
      <c r="C57" s="50"/>
      <c r="D57" s="51"/>
    </row>
    <row r="58" spans="1:6" ht="18.75" hidden="1">
      <c r="A58" s="32" t="s">
        <v>33</v>
      </c>
      <c r="B58" s="28">
        <v>2210</v>
      </c>
      <c r="C58" s="50"/>
      <c r="D58" s="51"/>
    </row>
    <row r="59" spans="1:6" ht="18.75" hidden="1">
      <c r="A59" s="32" t="s">
        <v>38</v>
      </c>
      <c r="B59" s="29">
        <v>3110.221</v>
      </c>
      <c r="C59" s="50"/>
      <c r="D59" s="51"/>
    </row>
    <row r="60" spans="1:6" ht="18.75" hidden="1">
      <c r="A60" s="32" t="s">
        <v>29</v>
      </c>
      <c r="B60" s="28">
        <v>2210</v>
      </c>
      <c r="C60" s="50"/>
      <c r="D60" s="51"/>
    </row>
    <row r="61" spans="1:6" ht="18.75" hidden="1">
      <c r="A61" s="32" t="s">
        <v>31</v>
      </c>
      <c r="B61" s="28">
        <v>2210</v>
      </c>
      <c r="C61" s="50"/>
      <c r="D61" s="51"/>
    </row>
    <row r="62" spans="1:6" ht="18.75" hidden="1">
      <c r="A62" s="32" t="s">
        <v>37</v>
      </c>
      <c r="B62" s="28">
        <v>2210</v>
      </c>
      <c r="C62" s="50"/>
      <c r="D62" s="51"/>
    </row>
    <row r="63" spans="1:6" ht="18.75" hidden="1">
      <c r="A63" s="32" t="s">
        <v>32</v>
      </c>
      <c r="B63" s="28">
        <v>3110</v>
      </c>
      <c r="C63" s="44"/>
      <c r="D63" s="45"/>
    </row>
    <row r="64" spans="1:6" ht="18.75" hidden="1">
      <c r="A64" s="32" t="s">
        <v>34</v>
      </c>
      <c r="B64" s="28">
        <v>2210</v>
      </c>
      <c r="C64" s="50"/>
      <c r="D64" s="51"/>
    </row>
    <row r="65" spans="1:4" ht="18.75" hidden="1">
      <c r="A65" s="32" t="s">
        <v>35</v>
      </c>
      <c r="B65" s="28">
        <v>2210</v>
      </c>
      <c r="C65" s="50"/>
      <c r="D65" s="51"/>
    </row>
    <row r="66" spans="1:4" ht="18.75" hidden="1">
      <c r="A66" s="32" t="s">
        <v>47</v>
      </c>
      <c r="B66" s="28">
        <v>2240</v>
      </c>
      <c r="C66" s="50"/>
      <c r="D66" s="51"/>
    </row>
    <row r="67" spans="1:4" ht="18.75">
      <c r="A67" s="32" t="s">
        <v>39</v>
      </c>
      <c r="B67" s="28">
        <v>2230</v>
      </c>
      <c r="C67" s="44">
        <v>6584.25</v>
      </c>
      <c r="D67" s="45"/>
    </row>
    <row r="68" spans="1:4" ht="18.75" hidden="1">
      <c r="A68" s="32" t="s">
        <v>40</v>
      </c>
      <c r="B68" s="28">
        <v>2210</v>
      </c>
      <c r="C68" s="50"/>
      <c r="D68" s="51"/>
    </row>
    <row r="69" spans="1:4" ht="18.75" hidden="1">
      <c r="A69" s="32" t="s">
        <v>46</v>
      </c>
      <c r="B69" s="28">
        <v>2210</v>
      </c>
      <c r="C69" s="44"/>
      <c r="D69" s="45"/>
    </row>
    <row r="70" spans="1:4" ht="18.75" hidden="1">
      <c r="A70" s="32" t="s">
        <v>44</v>
      </c>
      <c r="B70" s="28">
        <v>2210</v>
      </c>
      <c r="C70" s="44"/>
      <c r="D70" s="45"/>
    </row>
    <row r="71" spans="1:4" ht="18.75" hidden="1">
      <c r="A71" s="32" t="s">
        <v>43</v>
      </c>
      <c r="B71" s="28">
        <v>2210</v>
      </c>
      <c r="C71" s="44"/>
      <c r="D71" s="45"/>
    </row>
    <row r="72" spans="1:4" ht="18.75" hidden="1">
      <c r="A72" s="32" t="s">
        <v>45</v>
      </c>
      <c r="B72" s="33">
        <v>2210</v>
      </c>
      <c r="C72" s="44"/>
      <c r="D72" s="45"/>
    </row>
    <row r="73" spans="1:4" ht="18.75" hidden="1">
      <c r="A73" s="46"/>
      <c r="B73" s="47"/>
      <c r="C73" s="44"/>
      <c r="D73" s="45"/>
    </row>
    <row r="74" spans="1:4" ht="18.75">
      <c r="A74" s="46"/>
      <c r="B74" s="47"/>
      <c r="C74" s="48">
        <f>SUM(C56:D73)</f>
        <v>8044.25</v>
      </c>
      <c r="D74" s="49"/>
    </row>
  </sheetData>
  <mergeCells count="29">
    <mergeCell ref="A2:D2"/>
    <mergeCell ref="A4:D4"/>
    <mergeCell ref="A27:D27"/>
    <mergeCell ref="A40:D40"/>
    <mergeCell ref="C61:D61"/>
    <mergeCell ref="A53:D53"/>
    <mergeCell ref="C60:D60"/>
    <mergeCell ref="C57:D57"/>
    <mergeCell ref="C58:D58"/>
    <mergeCell ref="C59:D59"/>
    <mergeCell ref="A55:B55"/>
    <mergeCell ref="C55:D55"/>
    <mergeCell ref="C56:D56"/>
    <mergeCell ref="A3:D3"/>
    <mergeCell ref="C62:D62"/>
    <mergeCell ref="C63:D63"/>
    <mergeCell ref="C64:D64"/>
    <mergeCell ref="C65:D65"/>
    <mergeCell ref="C66:D66"/>
    <mergeCell ref="C67:D67"/>
    <mergeCell ref="A73:B73"/>
    <mergeCell ref="C73:D73"/>
    <mergeCell ref="A74:B74"/>
    <mergeCell ref="C74:D74"/>
    <mergeCell ref="C68:D68"/>
    <mergeCell ref="C69:D69"/>
    <mergeCell ref="C70:D70"/>
    <mergeCell ref="C71:D71"/>
    <mergeCell ref="C72:D7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72"/>
  <sheetViews>
    <sheetView workbookViewId="0">
      <selection activeCell="G4" sqref="G4"/>
    </sheetView>
  </sheetViews>
  <sheetFormatPr defaultRowHeight="15"/>
  <cols>
    <col min="1" max="1" width="40.85546875" style="3" customWidth="1"/>
    <col min="2" max="2" width="9" style="1" customWidth="1"/>
    <col min="3" max="3" width="17.42578125" customWidth="1"/>
    <col min="4" max="4" width="16" customWidth="1"/>
    <col min="5" max="5" width="10.28515625" hidden="1" customWidth="1"/>
    <col min="6" max="6" width="11.140625" customWidth="1"/>
  </cols>
  <sheetData>
    <row r="2" spans="1:6" ht="45.75" customHeight="1">
      <c r="A2" s="52" t="s">
        <v>54</v>
      </c>
      <c r="B2" s="53"/>
      <c r="C2" s="53"/>
      <c r="D2" s="53"/>
    </row>
    <row r="3" spans="1:6" ht="52.5" customHeight="1">
      <c r="A3" s="63" t="s">
        <v>51</v>
      </c>
      <c r="B3" s="53"/>
      <c r="C3" s="53"/>
      <c r="D3" s="53"/>
    </row>
    <row r="4" spans="1:6" ht="40.5" customHeight="1">
      <c r="A4" s="54" t="s">
        <v>24</v>
      </c>
      <c r="B4" s="55"/>
      <c r="C4" s="55"/>
      <c r="D4" s="55"/>
    </row>
    <row r="5" spans="1:6" s="2" customFormat="1" ht="73.5" customHeight="1">
      <c r="A5" s="9" t="s">
        <v>0</v>
      </c>
      <c r="B5" s="9" t="s">
        <v>1</v>
      </c>
      <c r="C5" s="10" t="s">
        <v>23</v>
      </c>
      <c r="D5" s="10" t="s">
        <v>17</v>
      </c>
    </row>
    <row r="6" spans="1:6" s="2" customFormat="1" ht="18.75">
      <c r="A6" s="21" t="s">
        <v>22</v>
      </c>
      <c r="B6" s="16">
        <v>2111</v>
      </c>
      <c r="C6" s="22">
        <v>583220</v>
      </c>
      <c r="D6" s="22">
        <f>547084.86+4888.32</f>
        <v>551973.17999999993</v>
      </c>
      <c r="E6" s="23">
        <f>C6-D6</f>
        <v>31246.820000000065</v>
      </c>
      <c r="F6" s="23"/>
    </row>
    <row r="7" spans="1:6" s="2" customFormat="1" ht="18.75">
      <c r="A7" s="21" t="s">
        <v>41</v>
      </c>
      <c r="B7" s="16">
        <v>2120</v>
      </c>
      <c r="C7" s="22">
        <f>128308+1718</f>
        <v>130026</v>
      </c>
      <c r="D7" s="22">
        <f>1075.43+119849.7</f>
        <v>120925.12999999999</v>
      </c>
      <c r="E7" s="23">
        <f t="shared" ref="E7:E24" si="0">C7-D7</f>
        <v>9100.8700000000099</v>
      </c>
      <c r="F7" s="23"/>
    </row>
    <row r="8" spans="1:6" ht="37.5">
      <c r="A8" s="11" t="s">
        <v>2</v>
      </c>
      <c r="B8" s="16">
        <v>2210</v>
      </c>
      <c r="C8" s="13"/>
      <c r="D8" s="13"/>
      <c r="E8" s="23">
        <f t="shared" si="0"/>
        <v>0</v>
      </c>
      <c r="F8" s="23"/>
    </row>
    <row r="9" spans="1:6" ht="18.75">
      <c r="A9" s="11" t="s">
        <v>3</v>
      </c>
      <c r="B9" s="16">
        <v>2230</v>
      </c>
      <c r="C9" s="13">
        <v>31560</v>
      </c>
      <c r="D9" s="13">
        <v>19601.099999999999</v>
      </c>
      <c r="E9" s="23">
        <f t="shared" si="0"/>
        <v>11958.900000000001</v>
      </c>
      <c r="F9" s="23"/>
    </row>
    <row r="10" spans="1:6" ht="37.5">
      <c r="A10" s="11" t="s">
        <v>4</v>
      </c>
      <c r="B10" s="16">
        <v>2240</v>
      </c>
      <c r="C10" s="13">
        <f>79020-500-1500-1500</f>
        <v>75520</v>
      </c>
      <c r="D10" s="13">
        <v>75275.539999999994</v>
      </c>
      <c r="E10" s="23">
        <f t="shared" si="0"/>
        <v>244.4600000000064</v>
      </c>
      <c r="F10" s="23"/>
    </row>
    <row r="11" spans="1:6" ht="18.75" hidden="1">
      <c r="A11" s="11" t="s">
        <v>5</v>
      </c>
      <c r="B11" s="16">
        <v>2250</v>
      </c>
      <c r="C11" s="13"/>
      <c r="D11" s="13"/>
      <c r="E11" s="23">
        <f t="shared" si="0"/>
        <v>0</v>
      </c>
      <c r="F11" s="23"/>
    </row>
    <row r="12" spans="1:6" ht="18.75" hidden="1">
      <c r="A12" s="11" t="s">
        <v>6</v>
      </c>
      <c r="B12" s="16">
        <v>2271</v>
      </c>
      <c r="C12" s="13"/>
      <c r="D12" s="13"/>
      <c r="E12" s="23">
        <f t="shared" si="0"/>
        <v>0</v>
      </c>
      <c r="F12" s="23"/>
    </row>
    <row r="13" spans="1:6" ht="37.5">
      <c r="A13" s="11" t="s">
        <v>7</v>
      </c>
      <c r="B13" s="16">
        <v>2272</v>
      </c>
      <c r="C13" s="13">
        <v>770</v>
      </c>
      <c r="D13" s="13">
        <v>664</v>
      </c>
      <c r="E13" s="23">
        <f t="shared" si="0"/>
        <v>106</v>
      </c>
      <c r="F13" s="23"/>
    </row>
    <row r="14" spans="1:6" ht="18.75">
      <c r="A14" s="11" t="s">
        <v>8</v>
      </c>
      <c r="B14" s="16">
        <v>2273</v>
      </c>
      <c r="C14" s="13">
        <f>28760+7000</f>
        <v>35760</v>
      </c>
      <c r="D14" s="13">
        <v>35275.57</v>
      </c>
      <c r="E14" s="23">
        <f t="shared" si="0"/>
        <v>484.43000000000029</v>
      </c>
      <c r="F14" s="23"/>
    </row>
    <row r="15" spans="1:6" ht="18.75" hidden="1">
      <c r="A15" s="11" t="s">
        <v>9</v>
      </c>
      <c r="B15" s="16">
        <v>2274</v>
      </c>
      <c r="C15" s="13"/>
      <c r="D15" s="13"/>
      <c r="E15" s="23">
        <f t="shared" si="0"/>
        <v>0</v>
      </c>
      <c r="F15" s="23"/>
    </row>
    <row r="16" spans="1:6" ht="18.75">
      <c r="A16" s="11" t="s">
        <v>10</v>
      </c>
      <c r="B16" s="16">
        <v>2275</v>
      </c>
      <c r="C16" s="13">
        <v>75470</v>
      </c>
      <c r="D16" s="13"/>
      <c r="E16" s="23">
        <f t="shared" si="0"/>
        <v>75470</v>
      </c>
      <c r="F16" s="23"/>
    </row>
    <row r="17" spans="1:9" ht="35.25" hidden="1" customHeight="1">
      <c r="A17" s="11" t="s">
        <v>11</v>
      </c>
      <c r="B17" s="16">
        <v>2282</v>
      </c>
      <c r="C17" s="13"/>
      <c r="D17" s="13"/>
      <c r="E17" s="23">
        <f t="shared" si="0"/>
        <v>0</v>
      </c>
      <c r="F17" s="23"/>
    </row>
    <row r="18" spans="1:9" ht="18" hidden="1" customHeight="1">
      <c r="A18" s="11" t="s">
        <v>14</v>
      </c>
      <c r="B18" s="16">
        <v>2730</v>
      </c>
      <c r="C18" s="13"/>
      <c r="D18" s="13"/>
      <c r="E18" s="23">
        <f t="shared" si="0"/>
        <v>0</v>
      </c>
      <c r="F18" s="23"/>
    </row>
    <row r="19" spans="1:9" ht="15.75" customHeight="1">
      <c r="A19" s="11" t="s">
        <v>15</v>
      </c>
      <c r="B19" s="16">
        <v>2800</v>
      </c>
      <c r="C19" s="13">
        <f>6480-500</f>
        <v>5980</v>
      </c>
      <c r="D19" s="13">
        <v>2952.73</v>
      </c>
      <c r="E19" s="23">
        <f t="shared" si="0"/>
        <v>3027.27</v>
      </c>
      <c r="F19" s="23"/>
    </row>
    <row r="20" spans="1:9" ht="36" hidden="1" customHeight="1">
      <c r="A20" s="11" t="s">
        <v>12</v>
      </c>
      <c r="B20" s="16">
        <v>3110</v>
      </c>
      <c r="C20" s="13"/>
      <c r="D20" s="13"/>
      <c r="E20" s="23">
        <f t="shared" si="0"/>
        <v>0</v>
      </c>
      <c r="F20" s="23"/>
    </row>
    <row r="21" spans="1:9" ht="37.5" hidden="1">
      <c r="A21" s="11" t="s">
        <v>20</v>
      </c>
      <c r="B21" s="16">
        <v>3122</v>
      </c>
      <c r="C21" s="13"/>
      <c r="D21" s="13"/>
      <c r="E21" s="23">
        <f t="shared" si="0"/>
        <v>0</v>
      </c>
      <c r="F21" s="23"/>
      <c r="I21" t="s">
        <v>19</v>
      </c>
    </row>
    <row r="22" spans="1:9" ht="37.5" hidden="1">
      <c r="A22" s="11" t="s">
        <v>21</v>
      </c>
      <c r="B22" s="16">
        <v>3132</v>
      </c>
      <c r="C22" s="13"/>
      <c r="D22" s="13"/>
      <c r="E22" s="23">
        <f t="shared" si="0"/>
        <v>0</v>
      </c>
      <c r="F22" s="23"/>
    </row>
    <row r="23" spans="1:9" ht="37.5" hidden="1">
      <c r="A23" s="27" t="s">
        <v>42</v>
      </c>
      <c r="B23" s="16">
        <v>3142</v>
      </c>
      <c r="C23" s="13"/>
      <c r="D23" s="13"/>
      <c r="E23" s="23">
        <f t="shared" si="0"/>
        <v>0</v>
      </c>
      <c r="F23" s="23"/>
    </row>
    <row r="24" spans="1:9" ht="18.75">
      <c r="A24" s="11" t="s">
        <v>13</v>
      </c>
      <c r="B24" s="16"/>
      <c r="C24" s="14">
        <f>SUM(C6:C23)</f>
        <v>938306</v>
      </c>
      <c r="D24" s="35">
        <f>SUM(D6:D23)</f>
        <v>806667.24999999988</v>
      </c>
      <c r="E24" s="23">
        <f t="shared" si="0"/>
        <v>131638.75000000012</v>
      </c>
      <c r="F24" s="23"/>
    </row>
    <row r="25" spans="1:9">
      <c r="C25" s="4"/>
      <c r="D25" s="4"/>
    </row>
    <row r="26" spans="1:9">
      <c r="C26" s="4"/>
      <c r="D26" s="4"/>
    </row>
    <row r="27" spans="1:9" ht="30" customHeight="1">
      <c r="A27" s="56" t="s">
        <v>25</v>
      </c>
      <c r="B27" s="57"/>
      <c r="C27" s="57"/>
      <c r="D27" s="57"/>
    </row>
    <row r="28" spans="1:9">
      <c r="D28" s="26"/>
    </row>
    <row r="29" spans="1:9" ht="75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 hidden="1">
      <c r="A30" s="11" t="s">
        <v>2</v>
      </c>
      <c r="B30" s="17">
        <v>2210</v>
      </c>
      <c r="C30" s="13"/>
      <c r="D30" s="13"/>
      <c r="F30" s="23"/>
    </row>
    <row r="31" spans="1:9" ht="18.75">
      <c r="A31" s="12" t="s">
        <v>3</v>
      </c>
      <c r="B31" s="17">
        <v>2230</v>
      </c>
      <c r="C31" s="13">
        <v>1650</v>
      </c>
      <c r="D31" s="13">
        <v>1649</v>
      </c>
      <c r="F31" s="23"/>
    </row>
    <row r="32" spans="1:9" ht="18.75" hidden="1">
      <c r="A32" s="12" t="s">
        <v>4</v>
      </c>
      <c r="B32" s="17">
        <v>2240</v>
      </c>
      <c r="C32" s="13"/>
      <c r="D32" s="13"/>
      <c r="F32" s="23"/>
    </row>
    <row r="33" spans="1:6" ht="18.75" hidden="1">
      <c r="A33" s="11" t="s">
        <v>15</v>
      </c>
      <c r="B33" s="17">
        <v>2800</v>
      </c>
      <c r="C33" s="13"/>
      <c r="D33" s="13"/>
      <c r="F33" s="23"/>
    </row>
    <row r="34" spans="1:6" ht="56.25" hidden="1">
      <c r="A34" s="11" t="s">
        <v>12</v>
      </c>
      <c r="B34" s="17">
        <v>3110</v>
      </c>
      <c r="C34" s="13"/>
      <c r="D34" s="13"/>
      <c r="F34" s="23"/>
    </row>
    <row r="35" spans="1:6" ht="18.75" hidden="1">
      <c r="A35" s="18" t="s">
        <v>16</v>
      </c>
      <c r="B35" s="19">
        <v>3132</v>
      </c>
      <c r="C35" s="20"/>
      <c r="D35" s="20"/>
      <c r="F35" s="23"/>
    </row>
    <row r="36" spans="1:6" ht="18.75">
      <c r="A36" s="11" t="s">
        <v>13</v>
      </c>
      <c r="B36" s="17"/>
      <c r="C36" s="14">
        <f>SUM(C30:C35)</f>
        <v>1650</v>
      </c>
      <c r="D36" s="14">
        <f>SUM(D30:D35)</f>
        <v>1649</v>
      </c>
      <c r="F36" s="23"/>
    </row>
    <row r="37" spans="1:6">
      <c r="A37" s="1"/>
      <c r="B37" s="5"/>
      <c r="C37" s="4"/>
      <c r="D37" s="4"/>
    </row>
    <row r="38" spans="1:6">
      <c r="A38" s="1"/>
      <c r="B38" s="5"/>
      <c r="C38" s="4"/>
      <c r="D38" s="4"/>
    </row>
    <row r="39" spans="1:6" ht="39" customHeight="1">
      <c r="A39" s="52" t="s">
        <v>26</v>
      </c>
      <c r="B39" s="58"/>
      <c r="C39" s="58"/>
      <c r="D39" s="58"/>
    </row>
    <row r="40" spans="1:6">
      <c r="A40" s="1"/>
      <c r="B40" s="5"/>
      <c r="C40" s="4"/>
      <c r="D40" s="4"/>
    </row>
    <row r="41" spans="1:6" ht="75">
      <c r="A41" s="15" t="s">
        <v>0</v>
      </c>
      <c r="B41" s="15" t="s">
        <v>1</v>
      </c>
      <c r="C41" s="10" t="s">
        <v>23</v>
      </c>
      <c r="D41" s="10" t="s">
        <v>18</v>
      </c>
    </row>
    <row r="42" spans="1:6" ht="37.5" hidden="1">
      <c r="A42" s="11" t="s">
        <v>2</v>
      </c>
      <c r="B42" s="17">
        <v>2210</v>
      </c>
      <c r="C42" s="30"/>
      <c r="D42" s="30"/>
      <c r="F42" s="23"/>
    </row>
    <row r="43" spans="1:6" ht="18.75">
      <c r="A43" s="12" t="s">
        <v>3</v>
      </c>
      <c r="B43" s="17">
        <v>2230</v>
      </c>
      <c r="C43" s="30">
        <v>957.48</v>
      </c>
      <c r="D43" s="30">
        <v>957.48</v>
      </c>
      <c r="F43" s="23"/>
    </row>
    <row r="44" spans="1:6" ht="18.75" hidden="1">
      <c r="A44" s="12" t="s">
        <v>4</v>
      </c>
      <c r="B44" s="17">
        <v>2240</v>
      </c>
      <c r="C44" s="30"/>
      <c r="D44" s="30"/>
      <c r="F44" s="23"/>
    </row>
    <row r="45" spans="1:6" ht="18.75" hidden="1">
      <c r="A45" s="32" t="s">
        <v>10</v>
      </c>
      <c r="B45" s="34">
        <v>2275</v>
      </c>
      <c r="C45" s="30"/>
      <c r="D45" s="30"/>
      <c r="F45" s="23"/>
    </row>
    <row r="46" spans="1:6" ht="18.75" hidden="1">
      <c r="A46" s="11" t="s">
        <v>15</v>
      </c>
      <c r="B46" s="17">
        <v>2800</v>
      </c>
      <c r="C46" s="30"/>
      <c r="D46" s="30"/>
      <c r="F46" s="23"/>
    </row>
    <row r="47" spans="1:6" ht="56.25" hidden="1">
      <c r="A47" s="11" t="s">
        <v>12</v>
      </c>
      <c r="B47" s="17">
        <v>3110</v>
      </c>
      <c r="C47" s="30"/>
      <c r="D47" s="30"/>
      <c r="F47" s="23"/>
    </row>
    <row r="48" spans="1:6" ht="18.75" hidden="1">
      <c r="A48" s="18" t="s">
        <v>16</v>
      </c>
      <c r="B48" s="19">
        <v>3132</v>
      </c>
      <c r="C48" s="41"/>
      <c r="D48" s="41"/>
      <c r="F48" s="23"/>
    </row>
    <row r="49" spans="1:6" ht="18.75">
      <c r="A49" s="11" t="s">
        <v>13</v>
      </c>
      <c r="B49" s="17"/>
      <c r="C49" s="14">
        <f>C42+C43+C46+C47+C48</f>
        <v>957.48</v>
      </c>
      <c r="D49" s="14">
        <f>D42+D43+D46+D47+D48</f>
        <v>957.48</v>
      </c>
      <c r="F49" s="23"/>
    </row>
    <row r="52" spans="1:6" ht="33.75" customHeight="1">
      <c r="A52" s="52" t="s">
        <v>55</v>
      </c>
      <c r="B52" s="58"/>
      <c r="C52" s="58"/>
      <c r="D52" s="58"/>
    </row>
    <row r="53" spans="1:6" ht="18.75">
      <c r="A53" s="59" t="s">
        <v>27</v>
      </c>
      <c r="B53" s="60"/>
      <c r="C53" s="61" t="s">
        <v>28</v>
      </c>
      <c r="D53" s="60"/>
    </row>
    <row r="54" spans="1:6" ht="37.5" hidden="1">
      <c r="A54" s="32" t="s">
        <v>2</v>
      </c>
      <c r="B54" s="28">
        <v>2210</v>
      </c>
      <c r="C54" s="67"/>
      <c r="D54" s="67"/>
    </row>
    <row r="55" spans="1:6" ht="18.75" hidden="1">
      <c r="A55" s="32" t="s">
        <v>30</v>
      </c>
      <c r="B55" s="28">
        <v>2210</v>
      </c>
      <c r="C55" s="65"/>
      <c r="D55" s="66"/>
    </row>
    <row r="56" spans="1:6" ht="18.75" hidden="1">
      <c r="A56" s="32" t="s">
        <v>33</v>
      </c>
      <c r="B56" s="28">
        <v>2210</v>
      </c>
      <c r="C56" s="65"/>
      <c r="D56" s="66"/>
    </row>
    <row r="57" spans="1:6" ht="18.75" hidden="1">
      <c r="A57" s="32" t="s">
        <v>38</v>
      </c>
      <c r="B57" s="29">
        <v>3110.221</v>
      </c>
      <c r="C57" s="44"/>
      <c r="D57" s="45"/>
    </row>
    <row r="58" spans="1:6" ht="18.75" hidden="1">
      <c r="A58" s="32" t="s">
        <v>29</v>
      </c>
      <c r="B58" s="28">
        <v>2210</v>
      </c>
      <c r="C58" s="65"/>
      <c r="D58" s="66"/>
    </row>
    <row r="59" spans="1:6" ht="18.75" hidden="1">
      <c r="A59" s="32" t="s">
        <v>31</v>
      </c>
      <c r="B59" s="28">
        <v>2210</v>
      </c>
      <c r="C59" s="65"/>
      <c r="D59" s="66"/>
    </row>
    <row r="60" spans="1:6" ht="18.75" hidden="1">
      <c r="A60" s="32" t="s">
        <v>37</v>
      </c>
      <c r="B60" s="28">
        <v>2210</v>
      </c>
      <c r="C60" s="65"/>
      <c r="D60" s="66"/>
    </row>
    <row r="61" spans="1:6" ht="18.75" hidden="1">
      <c r="A61" s="32" t="s">
        <v>32</v>
      </c>
      <c r="B61" s="28">
        <v>3110</v>
      </c>
      <c r="C61" s="44"/>
      <c r="D61" s="45"/>
    </row>
    <row r="62" spans="1:6" ht="18.75" hidden="1">
      <c r="A62" s="32" t="s">
        <v>34</v>
      </c>
      <c r="B62" s="28">
        <v>2210</v>
      </c>
      <c r="C62" s="50"/>
      <c r="D62" s="51"/>
    </row>
    <row r="63" spans="1:6" ht="18.75" hidden="1">
      <c r="A63" s="32" t="s">
        <v>35</v>
      </c>
      <c r="B63" s="28">
        <v>2210</v>
      </c>
      <c r="C63" s="50"/>
      <c r="D63" s="51"/>
    </row>
    <row r="64" spans="1:6" ht="18.75" hidden="1">
      <c r="A64" s="32" t="s">
        <v>47</v>
      </c>
      <c r="B64" s="28">
        <v>2240</v>
      </c>
      <c r="C64" s="50"/>
      <c r="D64" s="51"/>
    </row>
    <row r="65" spans="1:4" ht="18.75">
      <c r="A65" s="32" t="s">
        <v>39</v>
      </c>
      <c r="B65" s="28">
        <v>2230</v>
      </c>
      <c r="C65" s="44">
        <v>957.48</v>
      </c>
      <c r="D65" s="45"/>
    </row>
    <row r="66" spans="1:4" ht="18.75" hidden="1">
      <c r="A66" s="32" t="s">
        <v>40</v>
      </c>
      <c r="B66" s="28">
        <v>2210</v>
      </c>
      <c r="C66" s="50"/>
      <c r="D66" s="51"/>
    </row>
    <row r="67" spans="1:4" ht="18.75" hidden="1">
      <c r="A67" s="32" t="s">
        <v>46</v>
      </c>
      <c r="B67" s="28">
        <v>2210</v>
      </c>
      <c r="C67" s="44"/>
      <c r="D67" s="45"/>
    </row>
    <row r="68" spans="1:4" ht="18.75" hidden="1">
      <c r="A68" s="32" t="s">
        <v>44</v>
      </c>
      <c r="B68" s="28">
        <v>2210</v>
      </c>
      <c r="C68" s="44"/>
      <c r="D68" s="45"/>
    </row>
    <row r="69" spans="1:4" ht="18.75" hidden="1">
      <c r="A69" s="32" t="s">
        <v>43</v>
      </c>
      <c r="B69" s="28">
        <v>2210</v>
      </c>
      <c r="C69" s="44"/>
      <c r="D69" s="45"/>
    </row>
    <row r="70" spans="1:4" ht="18.75" hidden="1">
      <c r="A70" s="32" t="s">
        <v>45</v>
      </c>
      <c r="B70" s="33">
        <v>2210</v>
      </c>
      <c r="C70" s="44"/>
      <c r="D70" s="45"/>
    </row>
    <row r="71" spans="1:4" ht="18.75" hidden="1">
      <c r="A71" s="46"/>
      <c r="B71" s="47"/>
      <c r="C71" s="44"/>
      <c r="D71" s="45"/>
    </row>
    <row r="72" spans="1:4" ht="18.75">
      <c r="A72" s="46"/>
      <c r="B72" s="47"/>
      <c r="C72" s="48">
        <f>SUM(C54:D71)</f>
        <v>957.48</v>
      </c>
      <c r="D72" s="49"/>
    </row>
  </sheetData>
  <mergeCells count="29">
    <mergeCell ref="A2:D2"/>
    <mergeCell ref="A4:D4"/>
    <mergeCell ref="A27:D27"/>
    <mergeCell ref="A39:D39"/>
    <mergeCell ref="C60:D60"/>
    <mergeCell ref="A52:D52"/>
    <mergeCell ref="C58:D58"/>
    <mergeCell ref="C59:D59"/>
    <mergeCell ref="C55:D55"/>
    <mergeCell ref="C56:D56"/>
    <mergeCell ref="C57:D57"/>
    <mergeCell ref="A53:B53"/>
    <mergeCell ref="C53:D53"/>
    <mergeCell ref="C54:D54"/>
    <mergeCell ref="A3:D3"/>
    <mergeCell ref="C61:D61"/>
    <mergeCell ref="C62:D62"/>
    <mergeCell ref="C63:D63"/>
    <mergeCell ref="C64:D64"/>
    <mergeCell ref="C65:D65"/>
    <mergeCell ref="C66:D66"/>
    <mergeCell ref="A72:B72"/>
    <mergeCell ref="C72:D72"/>
    <mergeCell ref="C67:D67"/>
    <mergeCell ref="C68:D68"/>
    <mergeCell ref="C69:D69"/>
    <mergeCell ref="C70:D70"/>
    <mergeCell ref="A71:B71"/>
    <mergeCell ref="C71:D71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73"/>
  <sheetViews>
    <sheetView workbookViewId="0">
      <selection activeCell="H9" sqref="H9"/>
    </sheetView>
  </sheetViews>
  <sheetFormatPr defaultRowHeight="15"/>
  <cols>
    <col min="1" max="1" width="40.85546875" style="3" customWidth="1"/>
    <col min="2" max="2" width="9" style="1" customWidth="1"/>
    <col min="3" max="3" width="17.85546875" customWidth="1"/>
    <col min="4" max="4" width="17.28515625" customWidth="1"/>
    <col min="5" max="5" width="10.7109375" hidden="1" customWidth="1"/>
    <col min="6" max="6" width="11.5703125" customWidth="1"/>
  </cols>
  <sheetData>
    <row r="2" spans="1:6" ht="65.25" customHeight="1">
      <c r="A2" s="52" t="s">
        <v>54</v>
      </c>
      <c r="B2" s="53"/>
      <c r="C2" s="53"/>
      <c r="D2" s="53"/>
    </row>
    <row r="3" spans="1:6" ht="65.25" customHeight="1">
      <c r="A3" s="63" t="s">
        <v>52</v>
      </c>
      <c r="B3" s="53"/>
      <c r="C3" s="53"/>
      <c r="D3" s="53"/>
    </row>
    <row r="4" spans="1:6" ht="38.25" customHeight="1">
      <c r="A4" s="54" t="s">
        <v>24</v>
      </c>
      <c r="B4" s="55"/>
      <c r="C4" s="55"/>
      <c r="D4" s="55"/>
    </row>
    <row r="5" spans="1:6" s="2" customFormat="1" ht="72.75" customHeight="1">
      <c r="A5" s="9" t="s">
        <v>0</v>
      </c>
      <c r="B5" s="9" t="s">
        <v>1</v>
      </c>
      <c r="C5" s="10" t="s">
        <v>23</v>
      </c>
      <c r="D5" s="10" t="s">
        <v>17</v>
      </c>
    </row>
    <row r="6" spans="1:6" s="2" customFormat="1" ht="18.75">
      <c r="A6" s="21" t="s">
        <v>22</v>
      </c>
      <c r="B6" s="16">
        <v>2111</v>
      </c>
      <c r="C6" s="43">
        <v>805280</v>
      </c>
      <c r="D6" s="43">
        <f>650372.85+87451.82</f>
        <v>737824.66999999993</v>
      </c>
      <c r="E6" s="23">
        <f>C6-D6</f>
        <v>67455.330000000075</v>
      </c>
      <c r="F6" s="23"/>
    </row>
    <row r="7" spans="1:6" s="2" customFormat="1" ht="18.75">
      <c r="A7" s="21" t="s">
        <v>41</v>
      </c>
      <c r="B7" s="16">
        <v>2120</v>
      </c>
      <c r="C7" s="43">
        <v>177150</v>
      </c>
      <c r="D7" s="43">
        <f>21506.27+139364.89</f>
        <v>160871.16</v>
      </c>
      <c r="E7" s="23">
        <f t="shared" ref="E7:E24" si="0">C7-D7</f>
        <v>16278.839999999997</v>
      </c>
      <c r="F7" s="23"/>
    </row>
    <row r="8" spans="1:6" ht="37.5">
      <c r="A8" s="11" t="s">
        <v>2</v>
      </c>
      <c r="B8" s="16">
        <v>2210</v>
      </c>
      <c r="C8" s="13">
        <f>24890+10000</f>
        <v>34890</v>
      </c>
      <c r="D8" s="13">
        <f>34063</f>
        <v>34063</v>
      </c>
      <c r="E8" s="23">
        <f t="shared" si="0"/>
        <v>827</v>
      </c>
      <c r="F8" s="23"/>
    </row>
    <row r="9" spans="1:6" ht="18.75">
      <c r="A9" s="11" t="s">
        <v>3</v>
      </c>
      <c r="B9" s="16">
        <v>2230</v>
      </c>
      <c r="C9" s="13">
        <v>149810</v>
      </c>
      <c r="D9" s="13">
        <f>32656.5+26835.95</f>
        <v>59492.45</v>
      </c>
      <c r="E9" s="23">
        <f t="shared" si="0"/>
        <v>90317.55</v>
      </c>
      <c r="F9" s="23"/>
    </row>
    <row r="10" spans="1:6" ht="37.5">
      <c r="A10" s="11" t="s">
        <v>4</v>
      </c>
      <c r="B10" s="16">
        <v>2240</v>
      </c>
      <c r="C10" s="13">
        <f>4020+1500</f>
        <v>5520</v>
      </c>
      <c r="D10" s="13">
        <f>635.04+4855.76</f>
        <v>5490.8</v>
      </c>
      <c r="E10" s="23">
        <f t="shared" si="0"/>
        <v>29.199999999999818</v>
      </c>
      <c r="F10" s="23"/>
    </row>
    <row r="11" spans="1:6" ht="18.75" hidden="1">
      <c r="A11" s="11" t="s">
        <v>5</v>
      </c>
      <c r="B11" s="16">
        <v>2250</v>
      </c>
      <c r="C11" s="13"/>
      <c r="D11" s="13"/>
      <c r="E11" s="23">
        <f t="shared" si="0"/>
        <v>0</v>
      </c>
      <c r="F11" s="23"/>
    </row>
    <row r="12" spans="1:6" ht="18.75">
      <c r="A12" s="11" t="s">
        <v>6</v>
      </c>
      <c r="B12" s="16">
        <v>2271</v>
      </c>
      <c r="C12" s="13">
        <v>396160</v>
      </c>
      <c r="D12" s="13">
        <f>89994.06+303584.29</f>
        <v>393578.35</v>
      </c>
      <c r="E12" s="23">
        <f t="shared" si="0"/>
        <v>2581.6500000000233</v>
      </c>
      <c r="F12" s="23"/>
    </row>
    <row r="13" spans="1:6" ht="37.5" hidden="1">
      <c r="A13" s="11" t="s">
        <v>7</v>
      </c>
      <c r="B13" s="16">
        <v>2272</v>
      </c>
      <c r="C13" s="13"/>
      <c r="D13" s="13"/>
      <c r="E13" s="23">
        <f t="shared" si="0"/>
        <v>0</v>
      </c>
      <c r="F13" s="23"/>
    </row>
    <row r="14" spans="1:6" ht="18.75">
      <c r="A14" s="11" t="s">
        <v>8</v>
      </c>
      <c r="B14" s="16">
        <v>2273</v>
      </c>
      <c r="C14" s="13">
        <f>14250+9170+8000</f>
        <v>31420</v>
      </c>
      <c r="D14" s="13">
        <f>7315.79+23061.42</f>
        <v>30377.21</v>
      </c>
      <c r="E14" s="23">
        <f t="shared" si="0"/>
        <v>1042.7900000000009</v>
      </c>
      <c r="F14" s="23"/>
    </row>
    <row r="15" spans="1:6" ht="18.75" hidden="1">
      <c r="A15" s="11" t="s">
        <v>9</v>
      </c>
      <c r="B15" s="16">
        <v>2274</v>
      </c>
      <c r="C15" s="13"/>
      <c r="D15" s="13"/>
      <c r="E15" s="23">
        <f t="shared" si="0"/>
        <v>0</v>
      </c>
      <c r="F15" s="23"/>
    </row>
    <row r="16" spans="1:6" ht="18.75" hidden="1">
      <c r="A16" s="11" t="s">
        <v>10</v>
      </c>
      <c r="B16" s="16">
        <v>2275</v>
      </c>
      <c r="C16" s="13"/>
      <c r="D16" s="13"/>
      <c r="E16" s="23">
        <f t="shared" si="0"/>
        <v>0</v>
      </c>
      <c r="F16" s="23"/>
    </row>
    <row r="17" spans="1:9" ht="34.5" hidden="1" customHeight="1">
      <c r="A17" s="11" t="s">
        <v>11</v>
      </c>
      <c r="B17" s="16">
        <v>2282</v>
      </c>
      <c r="C17" s="13"/>
      <c r="D17" s="13"/>
      <c r="E17" s="23">
        <f t="shared" si="0"/>
        <v>0</v>
      </c>
      <c r="F17" s="23"/>
    </row>
    <row r="18" spans="1:9" ht="18" hidden="1" customHeight="1">
      <c r="A18" s="11" t="s">
        <v>14</v>
      </c>
      <c r="B18" s="16">
        <v>2730</v>
      </c>
      <c r="C18" s="13"/>
      <c r="D18" s="13"/>
      <c r="E18" s="23">
        <f t="shared" si="0"/>
        <v>0</v>
      </c>
      <c r="F18" s="23"/>
    </row>
    <row r="19" spans="1:9" ht="15.75" customHeight="1">
      <c r="A19" s="11" t="s">
        <v>15</v>
      </c>
      <c r="B19" s="16">
        <v>2800</v>
      </c>
      <c r="C19" s="13">
        <v>50</v>
      </c>
      <c r="D19" s="13">
        <v>8.5299999999999994</v>
      </c>
      <c r="E19" s="23">
        <f t="shared" si="0"/>
        <v>41.47</v>
      </c>
      <c r="F19" s="23"/>
    </row>
    <row r="20" spans="1:9" ht="39" hidden="1" customHeight="1">
      <c r="A20" s="11" t="s">
        <v>12</v>
      </c>
      <c r="B20" s="16">
        <v>3110</v>
      </c>
      <c r="C20" s="13"/>
      <c r="D20" s="13"/>
      <c r="E20" s="23">
        <f t="shared" si="0"/>
        <v>0</v>
      </c>
      <c r="F20" s="23"/>
      <c r="H20" s="31"/>
    </row>
    <row r="21" spans="1:9" ht="37.5" hidden="1">
      <c r="A21" s="11" t="s">
        <v>20</v>
      </c>
      <c r="B21" s="16">
        <v>3122</v>
      </c>
      <c r="C21" s="13"/>
      <c r="D21" s="13"/>
      <c r="E21" s="23">
        <f t="shared" si="0"/>
        <v>0</v>
      </c>
      <c r="F21" s="23"/>
      <c r="I21" t="s">
        <v>19</v>
      </c>
    </row>
    <row r="22" spans="1:9" ht="37.5" hidden="1">
      <c r="A22" s="11" t="s">
        <v>21</v>
      </c>
      <c r="B22" s="16">
        <v>3132</v>
      </c>
      <c r="C22" s="13"/>
      <c r="D22" s="13"/>
      <c r="E22" s="23">
        <f t="shared" si="0"/>
        <v>0</v>
      </c>
      <c r="F22" s="23"/>
    </row>
    <row r="23" spans="1:9" ht="37.5" hidden="1">
      <c r="A23" s="27" t="s">
        <v>42</v>
      </c>
      <c r="B23" s="16">
        <v>3142</v>
      </c>
      <c r="C23" s="13"/>
      <c r="D23" s="13"/>
      <c r="E23" s="23">
        <f t="shared" si="0"/>
        <v>0</v>
      </c>
      <c r="F23" s="23"/>
    </row>
    <row r="24" spans="1:9" ht="18.75" customHeight="1">
      <c r="A24" s="11" t="s">
        <v>13</v>
      </c>
      <c r="B24" s="16"/>
      <c r="C24" s="14">
        <f>SUM(C6:C23)</f>
        <v>1600280</v>
      </c>
      <c r="D24" s="36">
        <f>SUM(D6:D23)</f>
        <v>1421706.17</v>
      </c>
      <c r="E24" s="23">
        <f t="shared" si="0"/>
        <v>178573.83000000007</v>
      </c>
      <c r="F24" s="23"/>
    </row>
    <row r="25" spans="1:9" ht="18.75">
      <c r="A25" s="6"/>
      <c r="B25" s="7"/>
      <c r="C25" s="8"/>
      <c r="D25" s="8"/>
    </row>
    <row r="26" spans="1:9" ht="18.75">
      <c r="A26" s="6"/>
      <c r="B26" s="7"/>
      <c r="C26" s="8"/>
      <c r="D26" s="8"/>
    </row>
    <row r="27" spans="1:9" ht="32.25" customHeight="1">
      <c r="A27" s="56" t="s">
        <v>25</v>
      </c>
      <c r="B27" s="57"/>
      <c r="C27" s="57"/>
      <c r="D27" s="57"/>
    </row>
    <row r="28" spans="1:9" ht="18.75">
      <c r="A28" s="24"/>
      <c r="B28" s="25"/>
      <c r="C28" s="25"/>
      <c r="D28" s="26"/>
    </row>
    <row r="29" spans="1:9" ht="75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 hidden="1">
      <c r="A30" s="11" t="s">
        <v>2</v>
      </c>
      <c r="B30" s="17">
        <v>2210</v>
      </c>
      <c r="C30" s="30"/>
      <c r="D30" s="13"/>
      <c r="F30" s="23"/>
    </row>
    <row r="31" spans="1:9" ht="18.75">
      <c r="A31" s="12" t="s">
        <v>3</v>
      </c>
      <c r="B31" s="17">
        <v>2230</v>
      </c>
      <c r="C31" s="30">
        <v>7560</v>
      </c>
      <c r="D31" s="30">
        <v>7550.97</v>
      </c>
      <c r="F31" s="23"/>
    </row>
    <row r="32" spans="1:9" ht="18.75" hidden="1">
      <c r="A32" s="12" t="s">
        <v>4</v>
      </c>
      <c r="B32" s="17">
        <v>2240</v>
      </c>
      <c r="C32" s="30"/>
      <c r="D32" s="13"/>
      <c r="F32" s="23"/>
    </row>
    <row r="33" spans="1:6" ht="18.75" hidden="1">
      <c r="A33" s="32" t="s">
        <v>10</v>
      </c>
      <c r="B33" s="34">
        <v>2275</v>
      </c>
      <c r="C33" s="30"/>
      <c r="D33" s="13"/>
      <c r="F33" s="23"/>
    </row>
    <row r="34" spans="1:6" ht="18.75" hidden="1">
      <c r="A34" s="11" t="s">
        <v>15</v>
      </c>
      <c r="B34" s="17">
        <v>2800</v>
      </c>
      <c r="C34" s="13"/>
      <c r="D34" s="13"/>
      <c r="F34" s="23"/>
    </row>
    <row r="35" spans="1:6" ht="56.25" hidden="1">
      <c r="A35" s="11" t="s">
        <v>12</v>
      </c>
      <c r="B35" s="17">
        <v>3110</v>
      </c>
      <c r="C35" s="13"/>
      <c r="D35" s="13"/>
      <c r="F35" s="23"/>
    </row>
    <row r="36" spans="1:6" ht="18.75" hidden="1">
      <c r="A36" s="18" t="s">
        <v>16</v>
      </c>
      <c r="B36" s="19">
        <v>3132</v>
      </c>
      <c r="C36" s="20"/>
      <c r="D36" s="20"/>
      <c r="F36" s="23"/>
    </row>
    <row r="37" spans="1:6" ht="18.75">
      <c r="A37" s="11" t="s">
        <v>13</v>
      </c>
      <c r="B37" s="17"/>
      <c r="C37" s="14">
        <f>SUM(C30:C36)</f>
        <v>7560</v>
      </c>
      <c r="D37" s="14">
        <f>SUM(D30:D36)</f>
        <v>7550.97</v>
      </c>
      <c r="F37" s="23"/>
    </row>
    <row r="38" spans="1:6">
      <c r="A38" s="1"/>
      <c r="B38" s="5"/>
      <c r="C38" s="4"/>
      <c r="D38" s="4"/>
    </row>
    <row r="39" spans="1:6">
      <c r="A39" s="1"/>
      <c r="B39" s="5"/>
      <c r="C39" s="4"/>
      <c r="D39" s="4"/>
    </row>
    <row r="40" spans="1:6" ht="34.5" customHeight="1">
      <c r="A40" s="52" t="s">
        <v>26</v>
      </c>
      <c r="B40" s="58"/>
      <c r="C40" s="58"/>
      <c r="D40" s="58"/>
    </row>
    <row r="41" spans="1:6">
      <c r="A41" s="1"/>
      <c r="B41" s="5"/>
      <c r="C41" s="4"/>
      <c r="D41" s="4"/>
    </row>
    <row r="42" spans="1:6" ht="75">
      <c r="A42" s="15" t="s">
        <v>0</v>
      </c>
      <c r="B42" s="15" t="s">
        <v>1</v>
      </c>
      <c r="C42" s="10" t="s">
        <v>23</v>
      </c>
      <c r="D42" s="10" t="s">
        <v>18</v>
      </c>
    </row>
    <row r="43" spans="1:6" ht="37.5">
      <c r="A43" s="11" t="s">
        <v>2</v>
      </c>
      <c r="B43" s="17">
        <v>2210</v>
      </c>
      <c r="C43" s="30">
        <v>135</v>
      </c>
      <c r="D43" s="30">
        <v>135</v>
      </c>
      <c r="F43" s="23"/>
    </row>
    <row r="44" spans="1:6" ht="18.75">
      <c r="A44" s="12" t="s">
        <v>3</v>
      </c>
      <c r="B44" s="17">
        <v>2230</v>
      </c>
      <c r="C44" s="30">
        <f>4512.9+9451.86</f>
        <v>13964.76</v>
      </c>
      <c r="D44" s="30">
        <f>4512.9+9451.86</f>
        <v>13964.76</v>
      </c>
      <c r="F44" s="23"/>
    </row>
    <row r="45" spans="1:6" ht="18.75" hidden="1">
      <c r="A45" s="12" t="s">
        <v>4</v>
      </c>
      <c r="B45" s="17">
        <v>2240</v>
      </c>
      <c r="C45" s="30"/>
      <c r="D45" s="30"/>
      <c r="F45" s="23"/>
    </row>
    <row r="46" spans="1:6" ht="18.75" hidden="1">
      <c r="A46" s="32" t="s">
        <v>10</v>
      </c>
      <c r="B46" s="34">
        <v>2275</v>
      </c>
      <c r="C46" s="30"/>
      <c r="D46" s="30"/>
      <c r="F46" s="23"/>
    </row>
    <row r="47" spans="1:6" ht="18.75" hidden="1">
      <c r="A47" s="11" t="s">
        <v>15</v>
      </c>
      <c r="B47" s="17">
        <v>2800</v>
      </c>
      <c r="C47" s="30"/>
      <c r="D47" s="30"/>
      <c r="F47" s="23"/>
    </row>
    <row r="48" spans="1:6" ht="56.25" hidden="1">
      <c r="A48" s="11" t="s">
        <v>12</v>
      </c>
      <c r="B48" s="17">
        <v>3110</v>
      </c>
      <c r="C48" s="30"/>
      <c r="D48" s="30"/>
      <c r="F48" s="23"/>
    </row>
    <row r="49" spans="1:6" ht="18.75" hidden="1">
      <c r="A49" s="18" t="s">
        <v>16</v>
      </c>
      <c r="B49" s="19">
        <v>3132</v>
      </c>
      <c r="C49" s="20"/>
      <c r="D49" s="20"/>
      <c r="F49" s="23"/>
    </row>
    <row r="50" spans="1:6" ht="18.75">
      <c r="A50" s="11" t="s">
        <v>13</v>
      </c>
      <c r="B50" s="17"/>
      <c r="C50" s="14">
        <f>C43+C44+C47+C48+C49</f>
        <v>14099.76</v>
      </c>
      <c r="D50" s="14">
        <f>D43+D44+D47+D48+D49</f>
        <v>14099.76</v>
      </c>
      <c r="F50" s="23"/>
    </row>
    <row r="53" spans="1:6" ht="35.25" customHeight="1">
      <c r="A53" s="52" t="s">
        <v>55</v>
      </c>
      <c r="B53" s="58"/>
      <c r="C53" s="58"/>
      <c r="D53" s="58"/>
    </row>
    <row r="54" spans="1:6" ht="18.75">
      <c r="A54" s="59" t="s">
        <v>27</v>
      </c>
      <c r="B54" s="60"/>
      <c r="C54" s="61" t="s">
        <v>28</v>
      </c>
      <c r="D54" s="60"/>
    </row>
    <row r="55" spans="1:6" ht="93.75" hidden="1">
      <c r="A55" s="32" t="s">
        <v>48</v>
      </c>
      <c r="B55" s="28">
        <v>2210</v>
      </c>
      <c r="C55" s="67"/>
      <c r="D55" s="67"/>
    </row>
    <row r="56" spans="1:6" ht="18.75">
      <c r="A56" s="32" t="s">
        <v>30</v>
      </c>
      <c r="B56" s="28">
        <v>2210</v>
      </c>
      <c r="C56" s="65">
        <v>135</v>
      </c>
      <c r="D56" s="66"/>
    </row>
    <row r="57" spans="1:6" ht="18.75" hidden="1">
      <c r="A57" s="32" t="s">
        <v>33</v>
      </c>
      <c r="B57" s="28">
        <v>2210</v>
      </c>
      <c r="C57" s="65"/>
      <c r="D57" s="66"/>
    </row>
    <row r="58" spans="1:6" ht="18.75" hidden="1">
      <c r="A58" s="32" t="s">
        <v>38</v>
      </c>
      <c r="B58" s="29">
        <v>3110.221</v>
      </c>
      <c r="C58" s="44"/>
      <c r="D58" s="45"/>
    </row>
    <row r="59" spans="1:6" ht="18.75" hidden="1">
      <c r="A59" s="32" t="s">
        <v>29</v>
      </c>
      <c r="B59" s="28">
        <v>2210</v>
      </c>
      <c r="C59" s="65"/>
      <c r="D59" s="66"/>
    </row>
    <row r="60" spans="1:6" ht="18.75" hidden="1">
      <c r="A60" s="32" t="s">
        <v>31</v>
      </c>
      <c r="B60" s="28">
        <v>2210</v>
      </c>
      <c r="C60" s="65"/>
      <c r="D60" s="66"/>
    </row>
    <row r="61" spans="1:6" ht="18.75" hidden="1">
      <c r="A61" s="32" t="s">
        <v>37</v>
      </c>
      <c r="B61" s="28">
        <v>2210</v>
      </c>
      <c r="C61" s="65"/>
      <c r="D61" s="66"/>
    </row>
    <row r="62" spans="1:6" ht="18.75" hidden="1">
      <c r="A62" s="32" t="s">
        <v>32</v>
      </c>
      <c r="B62" s="28">
        <v>3110</v>
      </c>
      <c r="C62" s="44"/>
      <c r="D62" s="45"/>
    </row>
    <row r="63" spans="1:6" ht="18.75" hidden="1">
      <c r="A63" s="32" t="s">
        <v>34</v>
      </c>
      <c r="B63" s="28">
        <v>2210</v>
      </c>
      <c r="C63" s="50"/>
      <c r="D63" s="51"/>
    </row>
    <row r="64" spans="1:6" ht="18.75" hidden="1">
      <c r="A64" s="32" t="s">
        <v>35</v>
      </c>
      <c r="B64" s="28">
        <v>2210</v>
      </c>
      <c r="C64" s="50"/>
      <c r="D64" s="51"/>
    </row>
    <row r="65" spans="1:4" ht="18.75" hidden="1">
      <c r="A65" s="32" t="s">
        <v>47</v>
      </c>
      <c r="B65" s="28">
        <v>2240</v>
      </c>
      <c r="C65" s="50"/>
      <c r="D65" s="51"/>
    </row>
    <row r="66" spans="1:4" ht="18.75">
      <c r="A66" s="32" t="s">
        <v>39</v>
      </c>
      <c r="B66" s="28">
        <v>2230</v>
      </c>
      <c r="C66" s="44">
        <v>13964.76</v>
      </c>
      <c r="D66" s="45"/>
    </row>
    <row r="67" spans="1:4" ht="18.75" hidden="1">
      <c r="A67" s="32" t="s">
        <v>40</v>
      </c>
      <c r="B67" s="28">
        <v>2210</v>
      </c>
      <c r="C67" s="50"/>
      <c r="D67" s="51"/>
    </row>
    <row r="68" spans="1:4" ht="18.75" hidden="1">
      <c r="A68" s="32" t="s">
        <v>46</v>
      </c>
      <c r="B68" s="28">
        <v>2210</v>
      </c>
      <c r="C68" s="44"/>
      <c r="D68" s="45"/>
    </row>
    <row r="69" spans="1:4" ht="18.75" hidden="1">
      <c r="A69" s="32" t="s">
        <v>44</v>
      </c>
      <c r="B69" s="28">
        <v>2210</v>
      </c>
      <c r="C69" s="44"/>
      <c r="D69" s="45"/>
    </row>
    <row r="70" spans="1:4" ht="18.75" hidden="1">
      <c r="A70" s="32" t="s">
        <v>43</v>
      </c>
      <c r="B70" s="28">
        <v>2210</v>
      </c>
      <c r="C70" s="44"/>
      <c r="D70" s="45"/>
    </row>
    <row r="71" spans="1:4" ht="18.75" hidden="1">
      <c r="A71" s="32" t="s">
        <v>45</v>
      </c>
      <c r="B71" s="33">
        <v>2210</v>
      </c>
      <c r="C71" s="44"/>
      <c r="D71" s="45"/>
    </row>
    <row r="72" spans="1:4" ht="18.75">
      <c r="A72" s="46"/>
      <c r="B72" s="47"/>
      <c r="C72" s="44"/>
      <c r="D72" s="45"/>
    </row>
    <row r="73" spans="1:4" ht="18.75">
      <c r="A73" s="46"/>
      <c r="B73" s="47"/>
      <c r="C73" s="48">
        <f>SUM(C55:D72)</f>
        <v>14099.76</v>
      </c>
      <c r="D73" s="49"/>
    </row>
  </sheetData>
  <mergeCells count="29">
    <mergeCell ref="A3:D3"/>
    <mergeCell ref="A2:D2"/>
    <mergeCell ref="A4:D4"/>
    <mergeCell ref="A27:D27"/>
    <mergeCell ref="A40:D40"/>
    <mergeCell ref="C62:D62"/>
    <mergeCell ref="A53:D53"/>
    <mergeCell ref="C61:D61"/>
    <mergeCell ref="C58:D58"/>
    <mergeCell ref="C59:D59"/>
    <mergeCell ref="C60:D60"/>
    <mergeCell ref="A54:B54"/>
    <mergeCell ref="C54:D54"/>
    <mergeCell ref="C55:D55"/>
    <mergeCell ref="C56:D56"/>
    <mergeCell ref="C57:D57"/>
    <mergeCell ref="C63:D63"/>
    <mergeCell ref="C64:D64"/>
    <mergeCell ref="C65:D65"/>
    <mergeCell ref="C66:D66"/>
    <mergeCell ref="A72:B72"/>
    <mergeCell ref="C72:D72"/>
    <mergeCell ref="A73:B73"/>
    <mergeCell ref="C73:D73"/>
    <mergeCell ref="C67:D67"/>
    <mergeCell ref="C68:D68"/>
    <mergeCell ref="C69:D69"/>
    <mergeCell ref="C70:D70"/>
    <mergeCell ref="C71:D7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73"/>
  <sheetViews>
    <sheetView workbookViewId="0">
      <selection activeCell="G2" sqref="G2"/>
    </sheetView>
  </sheetViews>
  <sheetFormatPr defaultRowHeight="15"/>
  <cols>
    <col min="1" max="1" width="40.85546875" style="3" customWidth="1"/>
    <col min="2" max="2" width="9" style="1" customWidth="1"/>
    <col min="3" max="3" width="17.85546875" customWidth="1"/>
    <col min="4" max="4" width="17.28515625" customWidth="1"/>
    <col min="5" max="5" width="10.7109375" hidden="1" customWidth="1"/>
    <col min="6" max="6" width="10.42578125" customWidth="1"/>
  </cols>
  <sheetData>
    <row r="2" spans="1:6" ht="65.25" customHeight="1">
      <c r="A2" s="52" t="s">
        <v>54</v>
      </c>
      <c r="B2" s="53"/>
      <c r="C2" s="53"/>
      <c r="D2" s="53"/>
    </row>
    <row r="3" spans="1:6" ht="65.25" customHeight="1">
      <c r="A3" s="63" t="s">
        <v>53</v>
      </c>
      <c r="B3" s="53"/>
      <c r="C3" s="53"/>
      <c r="D3" s="53"/>
    </row>
    <row r="4" spans="1:6" ht="38.25" customHeight="1">
      <c r="A4" s="54" t="s">
        <v>24</v>
      </c>
      <c r="B4" s="55"/>
      <c r="C4" s="55"/>
      <c r="D4" s="55"/>
    </row>
    <row r="5" spans="1:6" s="2" customFormat="1" ht="72.75" customHeight="1">
      <c r="A5" s="37" t="s">
        <v>0</v>
      </c>
      <c r="B5" s="37" t="s">
        <v>1</v>
      </c>
      <c r="C5" s="10" t="s">
        <v>23</v>
      </c>
      <c r="D5" s="10" t="s">
        <v>17</v>
      </c>
    </row>
    <row r="6" spans="1:6" s="2" customFormat="1" ht="18.75">
      <c r="A6" s="21" t="s">
        <v>22</v>
      </c>
      <c r="B6" s="16">
        <v>2111</v>
      </c>
      <c r="C6" s="22">
        <v>660280</v>
      </c>
      <c r="D6" s="22">
        <v>576682.78</v>
      </c>
      <c r="E6" s="23">
        <f>C6-D6</f>
        <v>83597.219999999972</v>
      </c>
      <c r="F6" s="23"/>
    </row>
    <row r="7" spans="1:6" s="2" customFormat="1" ht="18.75">
      <c r="A7" s="21" t="s">
        <v>41</v>
      </c>
      <c r="B7" s="16">
        <v>2120</v>
      </c>
      <c r="C7" s="22">
        <v>145260</v>
      </c>
      <c r="D7" s="22">
        <v>123294.78</v>
      </c>
      <c r="E7" s="23">
        <f t="shared" ref="E7:E24" si="0">C7-D7</f>
        <v>21965.22</v>
      </c>
      <c r="F7" s="23"/>
    </row>
    <row r="8" spans="1:6" ht="37.5">
      <c r="A8" s="32" t="s">
        <v>2</v>
      </c>
      <c r="B8" s="16">
        <v>2210</v>
      </c>
      <c r="C8" s="13"/>
      <c r="D8" s="13"/>
      <c r="E8" s="23">
        <f t="shared" si="0"/>
        <v>0</v>
      </c>
      <c r="F8" s="23"/>
    </row>
    <row r="9" spans="1:6" ht="18.75">
      <c r="A9" s="32" t="s">
        <v>3</v>
      </c>
      <c r="B9" s="16">
        <v>2230</v>
      </c>
      <c r="C9" s="13">
        <v>32770</v>
      </c>
      <c r="D9" s="13">
        <v>15074.2</v>
      </c>
      <c r="E9" s="23">
        <f t="shared" si="0"/>
        <v>17695.8</v>
      </c>
      <c r="F9" s="23"/>
    </row>
    <row r="10" spans="1:6" ht="37.5">
      <c r="A10" s="32" t="s">
        <v>4</v>
      </c>
      <c r="B10" s="16">
        <v>2240</v>
      </c>
      <c r="C10" s="13">
        <v>3820</v>
      </c>
      <c r="D10" s="13">
        <v>955.5</v>
      </c>
      <c r="E10" s="23">
        <f t="shared" si="0"/>
        <v>2864.5</v>
      </c>
      <c r="F10" s="23"/>
    </row>
    <row r="11" spans="1:6" ht="18.75" hidden="1">
      <c r="A11" s="32" t="s">
        <v>5</v>
      </c>
      <c r="B11" s="16">
        <v>2250</v>
      </c>
      <c r="C11" s="13"/>
      <c r="D11" s="13"/>
      <c r="E11" s="23">
        <f t="shared" si="0"/>
        <v>0</v>
      </c>
      <c r="F11" s="23"/>
    </row>
    <row r="12" spans="1:6" ht="18.75" hidden="1">
      <c r="A12" s="32" t="s">
        <v>6</v>
      </c>
      <c r="B12" s="16">
        <v>2271</v>
      </c>
      <c r="C12" s="13"/>
      <c r="D12" s="13"/>
      <c r="E12" s="23">
        <f t="shared" si="0"/>
        <v>0</v>
      </c>
      <c r="F12" s="23"/>
    </row>
    <row r="13" spans="1:6" ht="37.5" hidden="1">
      <c r="A13" s="32" t="s">
        <v>7</v>
      </c>
      <c r="B13" s="16">
        <v>2272</v>
      </c>
      <c r="C13" s="13"/>
      <c r="D13" s="13"/>
      <c r="E13" s="23">
        <f t="shared" si="0"/>
        <v>0</v>
      </c>
      <c r="F13" s="23"/>
    </row>
    <row r="14" spans="1:6" ht="18.75">
      <c r="A14" s="32" t="s">
        <v>8</v>
      </c>
      <c r="B14" s="16">
        <v>2273</v>
      </c>
      <c r="C14" s="13">
        <f>26950+2000</f>
        <v>28950</v>
      </c>
      <c r="D14" s="13">
        <v>28616.11</v>
      </c>
      <c r="E14" s="23">
        <f t="shared" si="0"/>
        <v>333.88999999999942</v>
      </c>
      <c r="F14" s="23"/>
    </row>
    <row r="15" spans="1:6" ht="18.75" hidden="1">
      <c r="A15" s="32" t="s">
        <v>9</v>
      </c>
      <c r="B15" s="16">
        <v>2274</v>
      </c>
      <c r="C15" s="13"/>
      <c r="D15" s="13"/>
      <c r="E15" s="23">
        <f t="shared" si="0"/>
        <v>0</v>
      </c>
      <c r="F15" s="23"/>
    </row>
    <row r="16" spans="1:6" ht="18.75">
      <c r="A16" s="32" t="s">
        <v>10</v>
      </c>
      <c r="B16" s="16">
        <v>2275</v>
      </c>
      <c r="C16" s="13">
        <v>57140</v>
      </c>
      <c r="D16" s="13"/>
      <c r="E16" s="23">
        <f t="shared" si="0"/>
        <v>57140</v>
      </c>
      <c r="F16" s="23"/>
    </row>
    <row r="17" spans="1:9" ht="34.5" hidden="1" customHeight="1">
      <c r="A17" s="32" t="s">
        <v>11</v>
      </c>
      <c r="B17" s="16">
        <v>2282</v>
      </c>
      <c r="C17" s="13"/>
      <c r="D17" s="13"/>
      <c r="E17" s="23">
        <f t="shared" si="0"/>
        <v>0</v>
      </c>
      <c r="F17" s="23"/>
    </row>
    <row r="18" spans="1:9" ht="18" hidden="1" customHeight="1">
      <c r="A18" s="32" t="s">
        <v>14</v>
      </c>
      <c r="B18" s="16">
        <v>2730</v>
      </c>
      <c r="C18" s="13"/>
      <c r="D18" s="13"/>
      <c r="E18" s="23">
        <f t="shared" si="0"/>
        <v>0</v>
      </c>
      <c r="F18" s="23"/>
    </row>
    <row r="19" spans="1:9" ht="15.75" customHeight="1">
      <c r="A19" s="32" t="s">
        <v>15</v>
      </c>
      <c r="B19" s="16">
        <v>2800</v>
      </c>
      <c r="C19" s="13">
        <v>500</v>
      </c>
      <c r="D19" s="13">
        <v>410.4</v>
      </c>
      <c r="E19" s="23">
        <f t="shared" si="0"/>
        <v>89.600000000000023</v>
      </c>
      <c r="F19" s="23"/>
    </row>
    <row r="20" spans="1:9" ht="39" hidden="1" customHeight="1">
      <c r="A20" s="32" t="s">
        <v>12</v>
      </c>
      <c r="B20" s="16">
        <v>3110</v>
      </c>
      <c r="C20" s="13"/>
      <c r="D20" s="13"/>
      <c r="E20" s="23">
        <f t="shared" si="0"/>
        <v>0</v>
      </c>
      <c r="F20" s="23"/>
      <c r="H20" s="31"/>
    </row>
    <row r="21" spans="1:9" ht="37.5" hidden="1">
      <c r="A21" s="32" t="s">
        <v>20</v>
      </c>
      <c r="B21" s="16">
        <v>3122</v>
      </c>
      <c r="C21" s="13"/>
      <c r="D21" s="13"/>
      <c r="E21" s="23">
        <f t="shared" si="0"/>
        <v>0</v>
      </c>
      <c r="F21" s="23"/>
      <c r="I21" t="s">
        <v>19</v>
      </c>
    </row>
    <row r="22" spans="1:9" ht="37.5" hidden="1">
      <c r="A22" s="32" t="s">
        <v>21</v>
      </c>
      <c r="B22" s="16">
        <v>3132</v>
      </c>
      <c r="C22" s="13"/>
      <c r="D22" s="13"/>
      <c r="E22" s="23">
        <f t="shared" si="0"/>
        <v>0</v>
      </c>
      <c r="F22" s="23"/>
    </row>
    <row r="23" spans="1:9" ht="37.5" hidden="1">
      <c r="A23" s="32" t="s">
        <v>42</v>
      </c>
      <c r="B23" s="16">
        <v>3142</v>
      </c>
      <c r="C23" s="13"/>
      <c r="D23" s="13"/>
      <c r="E23" s="23">
        <f t="shared" si="0"/>
        <v>0</v>
      </c>
      <c r="F23" s="23"/>
    </row>
    <row r="24" spans="1:9" ht="18.75" customHeight="1">
      <c r="A24" s="32" t="s">
        <v>13</v>
      </c>
      <c r="B24" s="16"/>
      <c r="C24" s="14">
        <f>SUM(C6:C23)</f>
        <v>928720</v>
      </c>
      <c r="D24" s="36">
        <f>SUM(D6:D23)</f>
        <v>745033.77</v>
      </c>
      <c r="E24" s="23">
        <f t="shared" si="0"/>
        <v>183686.22999999998</v>
      </c>
      <c r="F24" s="23"/>
    </row>
    <row r="25" spans="1:9" ht="18.75">
      <c r="A25" s="6"/>
      <c r="B25" s="7"/>
      <c r="C25" s="8"/>
      <c r="D25" s="8"/>
    </row>
    <row r="26" spans="1:9" ht="18.75">
      <c r="A26" s="6"/>
      <c r="B26" s="7"/>
      <c r="C26" s="8"/>
      <c r="D26" s="8"/>
    </row>
    <row r="27" spans="1:9" ht="32.25" customHeight="1">
      <c r="A27" s="56" t="s">
        <v>25</v>
      </c>
      <c r="B27" s="57"/>
      <c r="C27" s="57"/>
      <c r="D27" s="57"/>
    </row>
    <row r="28" spans="1:9" ht="18.75">
      <c r="A28" s="24"/>
      <c r="B28" s="25"/>
      <c r="C28" s="25"/>
      <c r="D28" s="26"/>
    </row>
    <row r="29" spans="1:9" ht="75">
      <c r="A29" s="38" t="s">
        <v>0</v>
      </c>
      <c r="B29" s="38" t="s">
        <v>1</v>
      </c>
      <c r="C29" s="10" t="s">
        <v>23</v>
      </c>
      <c r="D29" s="10" t="s">
        <v>18</v>
      </c>
    </row>
    <row r="30" spans="1:9" ht="37.5" hidden="1">
      <c r="A30" s="32" t="s">
        <v>2</v>
      </c>
      <c r="B30" s="17">
        <v>2210</v>
      </c>
      <c r="C30" s="13"/>
      <c r="D30" s="13"/>
      <c r="F30" s="23"/>
    </row>
    <row r="31" spans="1:9" ht="18.75">
      <c r="A31" s="12" t="s">
        <v>3</v>
      </c>
      <c r="B31" s="17">
        <v>2230</v>
      </c>
      <c r="C31" s="30">
        <v>9930</v>
      </c>
      <c r="D31" s="13">
        <v>9928</v>
      </c>
      <c r="F31" s="23"/>
    </row>
    <row r="32" spans="1:9" ht="18.75" hidden="1">
      <c r="A32" s="12" t="s">
        <v>4</v>
      </c>
      <c r="B32" s="17">
        <v>2240</v>
      </c>
      <c r="C32" s="13"/>
      <c r="D32" s="13"/>
      <c r="F32" s="23"/>
    </row>
    <row r="33" spans="1:6" ht="18.75" hidden="1">
      <c r="A33" s="32" t="s">
        <v>10</v>
      </c>
      <c r="B33" s="34">
        <v>2275</v>
      </c>
      <c r="C33" s="13"/>
      <c r="D33" s="13"/>
      <c r="F33" s="23"/>
    </row>
    <row r="34" spans="1:6" ht="18.75" hidden="1">
      <c r="A34" s="32" t="s">
        <v>15</v>
      </c>
      <c r="B34" s="17">
        <v>2800</v>
      </c>
      <c r="C34" s="13"/>
      <c r="D34" s="13"/>
      <c r="F34" s="23"/>
    </row>
    <row r="35" spans="1:6" ht="56.25" hidden="1">
      <c r="A35" s="32" t="s">
        <v>12</v>
      </c>
      <c r="B35" s="17">
        <v>3110</v>
      </c>
      <c r="C35" s="13"/>
      <c r="D35" s="13"/>
      <c r="F35" s="23"/>
    </row>
    <row r="36" spans="1:6" ht="18.75" hidden="1">
      <c r="A36" s="18" t="s">
        <v>16</v>
      </c>
      <c r="B36" s="19">
        <v>3132</v>
      </c>
      <c r="C36" s="20"/>
      <c r="D36" s="20"/>
      <c r="F36" s="23"/>
    </row>
    <row r="37" spans="1:6" ht="18.75">
      <c r="A37" s="32" t="s">
        <v>13</v>
      </c>
      <c r="B37" s="17"/>
      <c r="C37" s="14">
        <f>SUM(C30:C36)</f>
        <v>9930</v>
      </c>
      <c r="D37" s="14">
        <f>SUM(D30:D36)</f>
        <v>9928</v>
      </c>
      <c r="F37" s="23"/>
    </row>
    <row r="40" spans="1:6" ht="34.5" customHeight="1">
      <c r="A40" s="52" t="s">
        <v>26</v>
      </c>
      <c r="B40" s="58"/>
      <c r="C40" s="58"/>
      <c r="D40" s="58"/>
    </row>
    <row r="41" spans="1:6">
      <c r="A41" s="1"/>
      <c r="B41" s="5"/>
      <c r="C41" s="4"/>
      <c r="D41" s="4"/>
    </row>
    <row r="42" spans="1:6" ht="75">
      <c r="A42" s="40" t="s">
        <v>0</v>
      </c>
      <c r="B42" s="40" t="s">
        <v>1</v>
      </c>
      <c r="C42" s="10" t="s">
        <v>23</v>
      </c>
      <c r="D42" s="10" t="s">
        <v>18</v>
      </c>
    </row>
    <row r="43" spans="1:6" ht="37.5">
      <c r="A43" s="32" t="s">
        <v>2</v>
      </c>
      <c r="B43" s="17">
        <v>2210</v>
      </c>
      <c r="C43" s="30">
        <v>4110</v>
      </c>
      <c r="D43" s="44">
        <v>4110</v>
      </c>
      <c r="E43" s="45"/>
      <c r="F43" s="23"/>
    </row>
    <row r="44" spans="1:6" ht="18.75">
      <c r="A44" s="12" t="s">
        <v>3</v>
      </c>
      <c r="B44" s="17">
        <v>2230</v>
      </c>
      <c r="C44" s="30">
        <v>1613.31</v>
      </c>
      <c r="D44" s="30">
        <v>1613.31</v>
      </c>
      <c r="E44" s="42"/>
      <c r="F44" s="23"/>
    </row>
    <row r="45" spans="1:6" ht="18.75" hidden="1">
      <c r="A45" s="12" t="s">
        <v>4</v>
      </c>
      <c r="B45" s="17">
        <v>2240</v>
      </c>
      <c r="C45" s="30"/>
      <c r="D45" s="30"/>
      <c r="E45" s="42"/>
      <c r="F45" s="23"/>
    </row>
    <row r="46" spans="1:6" ht="18.75" hidden="1">
      <c r="A46" s="32" t="s">
        <v>10</v>
      </c>
      <c r="B46" s="34">
        <v>2275</v>
      </c>
      <c r="C46" s="30"/>
      <c r="D46" s="30"/>
      <c r="E46" s="42"/>
      <c r="F46" s="23"/>
    </row>
    <row r="47" spans="1:6" ht="18.75" hidden="1">
      <c r="A47" s="32" t="s">
        <v>15</v>
      </c>
      <c r="B47" s="17">
        <v>2800</v>
      </c>
      <c r="C47" s="30"/>
      <c r="D47" s="30"/>
      <c r="E47" s="42"/>
      <c r="F47" s="23"/>
    </row>
    <row r="48" spans="1:6" ht="56.25" hidden="1">
      <c r="A48" s="32" t="s">
        <v>12</v>
      </c>
      <c r="B48" s="17">
        <v>3110</v>
      </c>
      <c r="C48" s="30"/>
      <c r="D48" s="44"/>
      <c r="E48" s="45"/>
      <c r="F48" s="23"/>
    </row>
    <row r="49" spans="1:6" ht="18.75" hidden="1">
      <c r="A49" s="18" t="s">
        <v>16</v>
      </c>
      <c r="B49" s="19">
        <v>3132</v>
      </c>
      <c r="C49" s="20"/>
      <c r="D49" s="20"/>
      <c r="F49" s="23"/>
    </row>
    <row r="50" spans="1:6" ht="18.75">
      <c r="A50" s="32" t="s">
        <v>13</v>
      </c>
      <c r="B50" s="17"/>
      <c r="C50" s="14">
        <f>C43+C44+C47+C48+C49</f>
        <v>5723.3099999999995</v>
      </c>
      <c r="D50" s="14">
        <f>D43+D44+D47+D48+D49</f>
        <v>5723.3099999999995</v>
      </c>
      <c r="F50" s="23"/>
    </row>
    <row r="53" spans="1:6" ht="35.25" customHeight="1">
      <c r="A53" s="52" t="s">
        <v>55</v>
      </c>
      <c r="B53" s="58"/>
      <c r="C53" s="58"/>
      <c r="D53" s="58"/>
    </row>
    <row r="54" spans="1:6" ht="18.75">
      <c r="A54" s="59" t="s">
        <v>27</v>
      </c>
      <c r="B54" s="60"/>
      <c r="C54" s="61" t="s">
        <v>28</v>
      </c>
      <c r="D54" s="60"/>
    </row>
    <row r="55" spans="1:6" ht="93.75" hidden="1">
      <c r="A55" s="32" t="s">
        <v>48</v>
      </c>
      <c r="B55" s="28">
        <v>2210</v>
      </c>
      <c r="C55" s="67"/>
      <c r="D55" s="67"/>
    </row>
    <row r="56" spans="1:6" ht="18.75" hidden="1">
      <c r="A56" s="32" t="s">
        <v>30</v>
      </c>
      <c r="B56" s="28">
        <v>2210</v>
      </c>
      <c r="C56" s="65"/>
      <c r="D56" s="66"/>
    </row>
    <row r="57" spans="1:6" ht="18.75" hidden="1">
      <c r="A57" s="32" t="s">
        <v>33</v>
      </c>
      <c r="B57" s="28">
        <v>2210</v>
      </c>
      <c r="C57" s="65"/>
      <c r="D57" s="66"/>
    </row>
    <row r="58" spans="1:6" ht="18.75" hidden="1">
      <c r="A58" s="32" t="s">
        <v>38</v>
      </c>
      <c r="B58" s="29">
        <v>3110.221</v>
      </c>
      <c r="C58" s="44"/>
      <c r="D58" s="45"/>
    </row>
    <row r="59" spans="1:6" ht="18.75" hidden="1">
      <c r="A59" s="32" t="s">
        <v>29</v>
      </c>
      <c r="B59" s="28">
        <v>2210</v>
      </c>
      <c r="C59" s="65"/>
      <c r="D59" s="66"/>
    </row>
    <row r="60" spans="1:6" ht="18.75" hidden="1">
      <c r="A60" s="32" t="s">
        <v>31</v>
      </c>
      <c r="B60" s="28">
        <v>2210</v>
      </c>
      <c r="C60" s="65"/>
      <c r="D60" s="66"/>
    </row>
    <row r="61" spans="1:6" ht="18.75" hidden="1">
      <c r="A61" s="32" t="s">
        <v>37</v>
      </c>
      <c r="B61" s="28">
        <v>2210</v>
      </c>
      <c r="C61" s="65"/>
      <c r="D61" s="66"/>
    </row>
    <row r="62" spans="1:6" ht="18.75" hidden="1">
      <c r="A62" s="32" t="s">
        <v>32</v>
      </c>
      <c r="B62" s="28">
        <v>3110</v>
      </c>
      <c r="C62" s="44"/>
      <c r="D62" s="45"/>
    </row>
    <row r="63" spans="1:6" ht="18.75" hidden="1">
      <c r="A63" s="32" t="s">
        <v>34</v>
      </c>
      <c r="B63" s="28">
        <v>2210</v>
      </c>
      <c r="C63" s="50"/>
      <c r="D63" s="51"/>
    </row>
    <row r="64" spans="1:6" ht="18.75" hidden="1">
      <c r="A64" s="32" t="s">
        <v>35</v>
      </c>
      <c r="B64" s="28">
        <v>2210</v>
      </c>
      <c r="C64" s="50"/>
      <c r="D64" s="51"/>
    </row>
    <row r="65" spans="1:4" ht="18.75" hidden="1">
      <c r="A65" s="32" t="s">
        <v>47</v>
      </c>
      <c r="B65" s="28">
        <v>2240</v>
      </c>
      <c r="C65" s="50"/>
      <c r="D65" s="51"/>
    </row>
    <row r="66" spans="1:4" ht="18.75">
      <c r="A66" s="32" t="s">
        <v>39</v>
      </c>
      <c r="B66" s="28">
        <v>2230</v>
      </c>
      <c r="C66" s="44">
        <v>1613.31</v>
      </c>
      <c r="D66" s="45"/>
    </row>
    <row r="67" spans="1:4" ht="18.75" hidden="1">
      <c r="A67" s="32" t="s">
        <v>40</v>
      </c>
      <c r="B67" s="28">
        <v>2210</v>
      </c>
      <c r="C67" s="50"/>
      <c r="D67" s="51"/>
    </row>
    <row r="68" spans="1:4" ht="18.75" hidden="1">
      <c r="A68" s="32" t="s">
        <v>46</v>
      </c>
      <c r="B68" s="28">
        <v>2210</v>
      </c>
      <c r="C68" s="44"/>
      <c r="D68" s="45"/>
    </row>
    <row r="69" spans="1:4" ht="18.75">
      <c r="A69" s="32" t="s">
        <v>44</v>
      </c>
      <c r="B69" s="28">
        <v>2210</v>
      </c>
      <c r="C69" s="44">
        <v>4110</v>
      </c>
      <c r="D69" s="45"/>
    </row>
    <row r="70" spans="1:4" ht="18.75" hidden="1">
      <c r="A70" s="32" t="s">
        <v>43</v>
      </c>
      <c r="B70" s="28">
        <v>2210</v>
      </c>
      <c r="C70" s="44"/>
      <c r="D70" s="45"/>
    </row>
    <row r="71" spans="1:4" ht="18.75" hidden="1">
      <c r="A71" s="32" t="s">
        <v>45</v>
      </c>
      <c r="B71" s="33">
        <v>2210</v>
      </c>
      <c r="C71" s="44"/>
      <c r="D71" s="45"/>
    </row>
    <row r="72" spans="1:4" ht="18.75" hidden="1">
      <c r="A72" s="46"/>
      <c r="B72" s="47"/>
      <c r="C72" s="44"/>
      <c r="D72" s="45"/>
    </row>
    <row r="73" spans="1:4" ht="18.75">
      <c r="A73" s="46"/>
      <c r="B73" s="47"/>
      <c r="C73" s="48">
        <f>SUM(C55:D72)</f>
        <v>5723.3099999999995</v>
      </c>
      <c r="D73" s="49"/>
    </row>
  </sheetData>
  <mergeCells count="31">
    <mergeCell ref="A2:D2"/>
    <mergeCell ref="A3:D3"/>
    <mergeCell ref="A4:D4"/>
    <mergeCell ref="A27:D27"/>
    <mergeCell ref="A40:D40"/>
    <mergeCell ref="D43:E43"/>
    <mergeCell ref="C56:D56"/>
    <mergeCell ref="C57:D57"/>
    <mergeCell ref="C58:D58"/>
    <mergeCell ref="C59:D59"/>
    <mergeCell ref="A53:D53"/>
    <mergeCell ref="A54:B54"/>
    <mergeCell ref="C54:D54"/>
    <mergeCell ref="C55:D55"/>
    <mergeCell ref="D48:E48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A72:B72"/>
    <mergeCell ref="C72:D72"/>
    <mergeCell ref="A73:B73"/>
    <mergeCell ref="C73:D7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Новопразький НВК</vt:lpstr>
      <vt:lpstr>Новопразький НВО</vt:lpstr>
      <vt:lpstr>Новопразька ЗШ І-ІІ ст</vt:lpstr>
      <vt:lpstr>Шарівський НВК </vt:lpstr>
      <vt:lpstr>Пантазіївська філія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Lena_urist</cp:lastModifiedBy>
  <cp:lastPrinted>2020-04-09T05:19:29Z</cp:lastPrinted>
  <dcterms:created xsi:type="dcterms:W3CDTF">2017-11-02T06:22:39Z</dcterms:created>
  <dcterms:modified xsi:type="dcterms:W3CDTF">2020-04-14T07:49:39Z</dcterms:modified>
</cp:coreProperties>
</file>