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480" windowHeight="9795" activeTab="1"/>
  </bookViews>
  <sheets>
    <sheet name="перерахунок" sheetId="4" r:id="rId1"/>
    <sheet name="потреба на тендер" sheetId="6" r:id="rId2"/>
    <sheet name="Лист2" sheetId="2" r:id="rId3"/>
    <sheet name="перерахунок (2)" sheetId="5" r:id="rId4"/>
  </sheets>
  <calcPr calcId="125725"/>
</workbook>
</file>

<file path=xl/calcChain.xml><?xml version="1.0" encoding="utf-8"?>
<calcChain xmlns="http://schemas.openxmlformats.org/spreadsheetml/2006/main">
  <c r="L12" i="6"/>
  <c r="L11"/>
  <c r="L10"/>
  <c r="L9"/>
  <c r="L8"/>
  <c r="L7"/>
  <c r="L6"/>
  <c r="L5"/>
  <c r="K6"/>
  <c r="K7"/>
  <c r="K8"/>
  <c r="K9"/>
  <c r="K10"/>
  <c r="K11"/>
  <c r="K12"/>
  <c r="K5"/>
  <c r="L21"/>
  <c r="N20"/>
  <c r="N19"/>
  <c r="L13"/>
  <c r="N13"/>
  <c r="F14"/>
  <c r="J12"/>
  <c r="I12"/>
  <c r="I11"/>
  <c r="J11" s="1"/>
  <c r="I10"/>
  <c r="J10" s="1"/>
  <c r="I9"/>
  <c r="I8"/>
  <c r="I7"/>
  <c r="J7" s="1"/>
  <c r="I6"/>
  <c r="J6" s="1"/>
  <c r="I5"/>
  <c r="L16" i="4"/>
  <c r="L15"/>
  <c r="I6"/>
  <c r="I7"/>
  <c r="I8"/>
  <c r="I9"/>
  <c r="L9" s="1"/>
  <c r="I10"/>
  <c r="I11"/>
  <c r="I12"/>
  <c r="I5"/>
  <c r="J5" s="1"/>
  <c r="J6"/>
  <c r="J7"/>
  <c r="J8"/>
  <c r="J9"/>
  <c r="J10"/>
  <c r="J11"/>
  <c r="J12"/>
  <c r="K6"/>
  <c r="K7"/>
  <c r="K8"/>
  <c r="K9"/>
  <c r="K10"/>
  <c r="K11"/>
  <c r="K12"/>
  <c r="K5"/>
  <c r="F14"/>
  <c r="L10"/>
  <c r="N10" s="1"/>
  <c r="L8"/>
  <c r="N8" s="1"/>
  <c r="J22" i="5"/>
  <c r="I22"/>
  <c r="H22"/>
  <c r="E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M6"/>
  <c r="K6"/>
  <c r="M5"/>
  <c r="K5"/>
  <c r="K26" s="1"/>
  <c r="M26" s="1"/>
  <c r="M4"/>
  <c r="M22" s="1"/>
  <c r="K4"/>
  <c r="K22" s="1"/>
  <c r="L13" i="4"/>
  <c r="N13" s="1"/>
  <c r="L12"/>
  <c r="N12" s="1"/>
  <c r="L6"/>
  <c r="N6" s="1"/>
  <c r="N21" i="6" l="1"/>
  <c r="N12"/>
  <c r="N10"/>
  <c r="N6"/>
  <c r="J5"/>
  <c r="N7"/>
  <c r="J9"/>
  <c r="N9" s="1"/>
  <c r="N11"/>
  <c r="J8"/>
  <c r="K25" i="5"/>
  <c r="M25" s="1"/>
  <c r="M27" s="1"/>
  <c r="L7" i="4"/>
  <c r="L11"/>
  <c r="N11" s="1"/>
  <c r="N9"/>
  <c r="L5"/>
  <c r="N15" s="1"/>
  <c r="N8" i="6" l="1"/>
  <c r="L16"/>
  <c r="N16" s="1"/>
  <c r="L14"/>
  <c r="N5"/>
  <c r="L15"/>
  <c r="N15" s="1"/>
  <c r="N16" i="4"/>
  <c r="N17" s="1"/>
  <c r="L14"/>
  <c r="N5"/>
  <c r="N7"/>
  <c r="N14" i="6" l="1"/>
  <c r="N17"/>
  <c r="N14" i="4"/>
</calcChain>
</file>

<file path=xl/sharedStrings.xml><?xml version="1.0" encoding="utf-8"?>
<sst xmlns="http://schemas.openxmlformats.org/spreadsheetml/2006/main" count="172" uniqueCount="74">
  <si>
    <t>Ульянівська ЗШ</t>
  </si>
  <si>
    <t>Шарівська ЗШ</t>
  </si>
  <si>
    <t>Добронадіївська ЗШ</t>
  </si>
  <si>
    <t>Червонокам"янський НВО</t>
  </si>
  <si>
    <t>Олександрівська ЗШ</t>
  </si>
  <si>
    <t>Попельнастівська ЗШ</t>
  </si>
  <si>
    <t>Назва закладу</t>
  </si>
  <si>
    <t>Марка авто</t>
  </si>
  <si>
    <t>Новопразька №2</t>
  </si>
  <si>
    <t>ГАЗ-32213 ВА8172 АО</t>
  </si>
  <si>
    <t>ПАЗ 32053-07  ВА 2544 АТ</t>
  </si>
  <si>
    <t>БАЗ А079  ВА 4689 АХ</t>
  </si>
  <si>
    <t>ГАЗ 32213 ВА 8183 АО</t>
  </si>
  <si>
    <t>БАЗ А079  ВА 6351 ВА</t>
  </si>
  <si>
    <t>БАЗ А079  ВА 6352 ВА</t>
  </si>
  <si>
    <t>АС "Мрія"  ВА 1915 ВС</t>
  </si>
  <si>
    <t>л/100 км.</t>
  </si>
  <si>
    <t>назва палива</t>
  </si>
  <si>
    <t>А-92</t>
  </si>
  <si>
    <t>маршрут 1 день/км.</t>
  </si>
  <si>
    <t>використання палива до АЗС/л.</t>
  </si>
  <si>
    <t>Разом/л.</t>
  </si>
  <si>
    <t>Ціна за одиницю</t>
  </si>
  <si>
    <t>Разом</t>
  </si>
  <si>
    <t>ДП</t>
  </si>
  <si>
    <t>використання палива по мпршруту/л</t>
  </si>
  <si>
    <t>масло двигун/л. на 10000 км. пробігу</t>
  </si>
  <si>
    <t>Новопразький НВО</t>
  </si>
  <si>
    <t>"Атаман"ВА 9351 ВК</t>
  </si>
  <si>
    <t>ВАЗ 2107</t>
  </si>
  <si>
    <t>13% від використання палива по маршруту/л</t>
  </si>
  <si>
    <t>09210000-4</t>
  </si>
  <si>
    <t>09130000-9</t>
  </si>
  <si>
    <t>до АЗС км. та в зворотньому напрямку</t>
  </si>
  <si>
    <t xml:space="preserve"> </t>
  </si>
  <si>
    <t>Потреба палива на 2021 рік</t>
  </si>
  <si>
    <t>Червонокамянське НВО</t>
  </si>
  <si>
    <t>Атаман D-093S2 ВА 1702 ЕН</t>
  </si>
  <si>
    <t>Атаман D-093S2 ВА 5645 ВХ</t>
  </si>
  <si>
    <t>АС-Р-42234 "Мрія" ВА 0615 ВН</t>
  </si>
  <si>
    <t>Потреба палива на 2019 рік</t>
  </si>
  <si>
    <t>на 13.11.18р.</t>
  </si>
  <si>
    <t>Недогарський НВК</t>
  </si>
  <si>
    <t>БАЗ А079 ВА4690 АХ</t>
  </si>
  <si>
    <t>Ізмайлівська ЗШ</t>
  </si>
  <si>
    <t>ПАЗ 32053-07 ВА 2545 АТ</t>
  </si>
  <si>
    <t>Користівська ЗШ</t>
  </si>
  <si>
    <t>ЧАЗ А074  ВА 3453 АО</t>
  </si>
  <si>
    <t>Войнівська ЗШ</t>
  </si>
  <si>
    <t>БАЗ А079      12493 ОН</t>
  </si>
  <si>
    <t>Цукрозаводсський НВК</t>
  </si>
  <si>
    <t>АС "Мрія"  ВА 1916 ВС</t>
  </si>
  <si>
    <t>АС-Р 4234 "Мрія"  ВА 0617 ВН</t>
  </si>
  <si>
    <t>Головківський НВК</t>
  </si>
  <si>
    <t>АС-Р 4234 "Мрія"  ВА 0616 ВН</t>
  </si>
  <si>
    <t>Новопразький НВК</t>
  </si>
  <si>
    <t>ВА 0614 ВН "Мрія"</t>
  </si>
  <si>
    <t>ВА 0615 ВН "Мрія"</t>
  </si>
  <si>
    <t>Легковий автомобіль</t>
  </si>
  <si>
    <t>2018р.</t>
  </si>
  <si>
    <t>А92</t>
  </si>
  <si>
    <t>Фахівець групи централізованого господарського обслуговування</t>
  </si>
  <si>
    <t>Панов В.О.</t>
  </si>
  <si>
    <t>КУ ЦОЗУ</t>
  </si>
  <si>
    <t>Добронадіївська ЗЗСО</t>
  </si>
  <si>
    <t>Улянівська ЗЗСО</t>
  </si>
  <si>
    <t>Олександрівська ЗЗСО</t>
  </si>
  <si>
    <t>Попельнастівська ЗЗСО</t>
  </si>
  <si>
    <t>Куколівський НВК</t>
  </si>
  <si>
    <t>Атаман D-093S2 ВА 5646 ВХ</t>
  </si>
  <si>
    <t>на 18.01.2021р.</t>
  </si>
  <si>
    <t>на 20.12.2021р.</t>
  </si>
  <si>
    <t>Потреба палива на 2022 рік</t>
  </si>
  <si>
    <t>Разом/л. +20%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</si>
</sst>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1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3" fillId="0" borderId="1" xfId="0" applyFont="1" applyFill="1" applyBorder="1"/>
    <xf numFmtId="0" fontId="4" fillId="3" borderId="1" xfId="0" applyFont="1" applyFill="1" applyBorder="1" applyAlignment="1">
      <alignment horizontal="center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" fontId="4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1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="110" zoomScaleNormal="110" workbookViewId="0">
      <selection activeCell="O5" sqref="O5"/>
    </sheetView>
  </sheetViews>
  <sheetFormatPr defaultRowHeight="15"/>
  <cols>
    <col min="1" max="1" width="2.75" customWidth="1"/>
    <col min="2" max="2" width="19.375" customWidth="1"/>
    <col min="3" max="3" width="24.375" customWidth="1"/>
    <col min="4" max="4" width="7.25" customWidth="1"/>
    <col min="5" max="5" width="7" customWidth="1"/>
    <col min="6" max="6" width="8.25" customWidth="1"/>
    <col min="7" max="7" width="7" customWidth="1"/>
    <col min="8" max="8" width="7.375" customWidth="1"/>
    <col min="10" max="10" width="8" customWidth="1"/>
    <col min="11" max="11" width="6.375" customWidth="1"/>
    <col min="12" max="12" width="8.125" customWidth="1"/>
    <col min="13" max="13" width="7.5" customWidth="1"/>
    <col min="14" max="14" width="10.5" customWidth="1"/>
  </cols>
  <sheetData>
    <row r="1" spans="1:14">
      <c r="A1" s="1"/>
      <c r="B1" s="1"/>
      <c r="C1" s="1"/>
      <c r="D1" s="30" t="s">
        <v>35</v>
      </c>
      <c r="E1" s="30"/>
      <c r="F1" s="30"/>
      <c r="G1" s="30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 t="s">
        <v>31</v>
      </c>
      <c r="G2" s="1"/>
      <c r="H2" s="1"/>
      <c r="I2" s="1" t="s">
        <v>32</v>
      </c>
      <c r="J2" s="1"/>
      <c r="K2" s="1"/>
      <c r="L2" s="1"/>
      <c r="M2" s="32" t="s">
        <v>70</v>
      </c>
      <c r="N2" s="32"/>
    </row>
    <row r="3" spans="1:14" ht="108" customHeight="1">
      <c r="A3" s="2"/>
      <c r="B3" s="2" t="s">
        <v>6</v>
      </c>
      <c r="C3" s="2" t="s">
        <v>7</v>
      </c>
      <c r="D3" s="2" t="s">
        <v>17</v>
      </c>
      <c r="E3" s="2" t="s">
        <v>16</v>
      </c>
      <c r="F3" s="2" t="s">
        <v>26</v>
      </c>
      <c r="G3" s="2" t="s">
        <v>19</v>
      </c>
      <c r="H3" s="2" t="s">
        <v>33</v>
      </c>
      <c r="I3" s="2" t="s">
        <v>25</v>
      </c>
      <c r="J3" s="2" t="s">
        <v>30</v>
      </c>
      <c r="K3" s="2" t="s">
        <v>20</v>
      </c>
      <c r="L3" s="23" t="s">
        <v>21</v>
      </c>
      <c r="M3" s="2" t="s">
        <v>22</v>
      </c>
      <c r="N3" s="2" t="s">
        <v>23</v>
      </c>
    </row>
    <row r="4" spans="1:14" ht="13.5" customHeight="1">
      <c r="A4" s="22"/>
      <c r="B4" s="22"/>
      <c r="C4" s="2"/>
      <c r="D4" s="2"/>
      <c r="E4" s="2"/>
      <c r="F4" s="2"/>
      <c r="G4" s="2"/>
      <c r="H4" s="2"/>
      <c r="I4" s="2"/>
      <c r="J4" s="2"/>
      <c r="K4" s="2"/>
      <c r="L4" s="23"/>
      <c r="M4" s="2"/>
      <c r="N4" s="2"/>
    </row>
    <row r="5" spans="1:14">
      <c r="A5" s="3">
        <v>1</v>
      </c>
      <c r="B5" s="3" t="s">
        <v>64</v>
      </c>
      <c r="C5" s="3" t="s">
        <v>9</v>
      </c>
      <c r="D5" s="4" t="s">
        <v>18</v>
      </c>
      <c r="E5" s="4">
        <v>13.1</v>
      </c>
      <c r="F5" s="4">
        <v>7</v>
      </c>
      <c r="G5" s="26">
        <v>59</v>
      </c>
      <c r="H5" s="4">
        <v>68</v>
      </c>
      <c r="I5" s="4">
        <f>(E5/100*G5)*22*10</f>
        <v>1700.38</v>
      </c>
      <c r="J5" s="12">
        <f>I5*13%</f>
        <v>221.04940000000002</v>
      </c>
      <c r="K5" s="4">
        <f>H5*4</f>
        <v>272</v>
      </c>
      <c r="L5" s="27">
        <f>I5+J5+K5</f>
        <v>2193.4294</v>
      </c>
      <c r="M5" s="5">
        <v>24.28</v>
      </c>
      <c r="N5" s="5">
        <f>L5*M5</f>
        <v>53256.465832000002</v>
      </c>
    </row>
    <row r="6" spans="1:14">
      <c r="A6" s="3">
        <v>2</v>
      </c>
      <c r="B6" s="3" t="s">
        <v>68</v>
      </c>
      <c r="C6" s="3" t="s">
        <v>69</v>
      </c>
      <c r="D6" s="4" t="s">
        <v>24</v>
      </c>
      <c r="E6" s="4">
        <v>15.7</v>
      </c>
      <c r="F6" s="4">
        <v>18</v>
      </c>
      <c r="G6" s="26">
        <v>98.8</v>
      </c>
      <c r="H6" s="4">
        <v>34</v>
      </c>
      <c r="I6" s="4">
        <f t="shared" ref="I6:I12" si="0">(E6/100*G6)*22*10</f>
        <v>3412.5520000000001</v>
      </c>
      <c r="J6" s="12">
        <f t="shared" ref="J6:J12" si="1">I6*13%</f>
        <v>443.63176000000004</v>
      </c>
      <c r="K6" s="4">
        <f t="shared" ref="K6:K12" si="2">H6*4</f>
        <v>136</v>
      </c>
      <c r="L6" s="27">
        <f t="shared" ref="L6" si="3">I6+J6+K6</f>
        <v>3992.1837600000003</v>
      </c>
      <c r="M6" s="5">
        <v>24.7</v>
      </c>
      <c r="N6" s="5">
        <f t="shared" ref="N6" si="4">L6*M6</f>
        <v>98606.938871999999</v>
      </c>
    </row>
    <row r="7" spans="1:14">
      <c r="A7" s="3">
        <v>4</v>
      </c>
      <c r="B7" s="3" t="s">
        <v>65</v>
      </c>
      <c r="C7" s="3" t="s">
        <v>15</v>
      </c>
      <c r="D7" s="4" t="s">
        <v>24</v>
      </c>
      <c r="E7" s="4">
        <v>17.600000000000001</v>
      </c>
      <c r="F7" s="4">
        <v>18</v>
      </c>
      <c r="G7" s="26">
        <v>72</v>
      </c>
      <c r="H7" s="4">
        <v>80</v>
      </c>
      <c r="I7" s="4">
        <f t="shared" si="0"/>
        <v>2787.84</v>
      </c>
      <c r="J7" s="12">
        <f t="shared" si="1"/>
        <v>362.41920000000005</v>
      </c>
      <c r="K7" s="4">
        <f t="shared" si="2"/>
        <v>320</v>
      </c>
      <c r="L7" s="27">
        <f t="shared" ref="L7:L10" si="5">I7+J7+K7</f>
        <v>3470.2592000000004</v>
      </c>
      <c r="M7" s="5">
        <v>24.7</v>
      </c>
      <c r="N7" s="5">
        <f t="shared" ref="N7:N8" si="6">L7*M7</f>
        <v>85715.40224000001</v>
      </c>
    </row>
    <row r="8" spans="1:14">
      <c r="A8" s="3">
        <v>3</v>
      </c>
      <c r="B8" s="3" t="s">
        <v>65</v>
      </c>
      <c r="C8" s="3" t="s">
        <v>38</v>
      </c>
      <c r="D8" s="4" t="s">
        <v>24</v>
      </c>
      <c r="E8" s="4">
        <v>15.7</v>
      </c>
      <c r="F8" s="4">
        <v>18</v>
      </c>
      <c r="G8" s="26">
        <v>89</v>
      </c>
      <c r="H8" s="4">
        <v>80</v>
      </c>
      <c r="I8" s="4">
        <f t="shared" si="0"/>
        <v>3074.06</v>
      </c>
      <c r="J8" s="12">
        <f t="shared" si="1"/>
        <v>399.62779999999998</v>
      </c>
      <c r="K8" s="4">
        <f t="shared" si="2"/>
        <v>320</v>
      </c>
      <c r="L8" s="27">
        <f t="shared" si="5"/>
        <v>3793.6877999999997</v>
      </c>
      <c r="M8" s="5">
        <v>24.7</v>
      </c>
      <c r="N8" s="5">
        <f t="shared" si="6"/>
        <v>93704.088659999994</v>
      </c>
    </row>
    <row r="9" spans="1:14">
      <c r="A9" s="3">
        <v>4</v>
      </c>
      <c r="B9" s="3" t="s">
        <v>36</v>
      </c>
      <c r="C9" s="3" t="s">
        <v>13</v>
      </c>
      <c r="D9" s="4" t="s">
        <v>24</v>
      </c>
      <c r="E9" s="4">
        <v>13.2</v>
      </c>
      <c r="F9" s="4">
        <v>18</v>
      </c>
      <c r="G9" s="26">
        <v>14</v>
      </c>
      <c r="H9" s="4">
        <v>70</v>
      </c>
      <c r="I9" s="4">
        <f t="shared" si="0"/>
        <v>406.56</v>
      </c>
      <c r="J9" s="12">
        <f t="shared" si="1"/>
        <v>52.852800000000002</v>
      </c>
      <c r="K9" s="4">
        <f t="shared" si="2"/>
        <v>280</v>
      </c>
      <c r="L9" s="27">
        <f t="shared" si="5"/>
        <v>739.41280000000006</v>
      </c>
      <c r="M9" s="5">
        <v>24.7</v>
      </c>
      <c r="N9" s="5">
        <f t="shared" ref="N9:N11" si="7">L9*M9</f>
        <v>18263.496160000002</v>
      </c>
    </row>
    <row r="10" spans="1:14">
      <c r="A10" s="3">
        <v>5</v>
      </c>
      <c r="B10" s="3" t="s">
        <v>36</v>
      </c>
      <c r="C10" s="3" t="s">
        <v>37</v>
      </c>
      <c r="D10" s="4" t="s">
        <v>24</v>
      </c>
      <c r="E10" s="4">
        <v>15.7</v>
      </c>
      <c r="F10" s="4">
        <v>18</v>
      </c>
      <c r="G10" s="26">
        <v>20</v>
      </c>
      <c r="H10" s="4">
        <v>70</v>
      </c>
      <c r="I10" s="4">
        <f t="shared" si="0"/>
        <v>690.8</v>
      </c>
      <c r="J10" s="12">
        <f t="shared" si="1"/>
        <v>89.804000000000002</v>
      </c>
      <c r="K10" s="4">
        <f t="shared" si="2"/>
        <v>280</v>
      </c>
      <c r="L10" s="27">
        <f t="shared" si="5"/>
        <v>1060.6039999999998</v>
      </c>
      <c r="M10" s="5">
        <v>24.7</v>
      </c>
      <c r="N10" s="5">
        <f t="shared" si="7"/>
        <v>26196.918799999996</v>
      </c>
    </row>
    <row r="11" spans="1:14">
      <c r="A11" s="3">
        <v>6</v>
      </c>
      <c r="B11" s="3" t="s">
        <v>66</v>
      </c>
      <c r="C11" s="3" t="s">
        <v>14</v>
      </c>
      <c r="D11" s="4" t="s">
        <v>24</v>
      </c>
      <c r="E11" s="4">
        <v>13.2</v>
      </c>
      <c r="F11" s="4">
        <v>18</v>
      </c>
      <c r="G11" s="26">
        <v>86</v>
      </c>
      <c r="H11" s="4">
        <v>56</v>
      </c>
      <c r="I11" s="4">
        <f t="shared" si="0"/>
        <v>2497.44</v>
      </c>
      <c r="J11" s="12">
        <f t="shared" si="1"/>
        <v>324.66720000000004</v>
      </c>
      <c r="K11" s="4">
        <f t="shared" si="2"/>
        <v>224</v>
      </c>
      <c r="L11" s="27">
        <f t="shared" ref="L11" si="8">I11+J11+K11</f>
        <v>3046.1071999999999</v>
      </c>
      <c r="M11" s="5">
        <v>24.7</v>
      </c>
      <c r="N11" s="5">
        <f t="shared" si="7"/>
        <v>75238.847840000002</v>
      </c>
    </row>
    <row r="12" spans="1:14">
      <c r="A12" s="3">
        <v>7</v>
      </c>
      <c r="B12" s="3" t="s">
        <v>67</v>
      </c>
      <c r="C12" s="3" t="s">
        <v>39</v>
      </c>
      <c r="D12" s="4" t="s">
        <v>24</v>
      </c>
      <c r="E12" s="4">
        <v>18</v>
      </c>
      <c r="F12" s="4">
        <v>18</v>
      </c>
      <c r="G12" s="26">
        <v>42</v>
      </c>
      <c r="H12" s="4">
        <v>128</v>
      </c>
      <c r="I12" s="4">
        <f t="shared" si="0"/>
        <v>1663.1999999999998</v>
      </c>
      <c r="J12" s="12">
        <f t="shared" si="1"/>
        <v>216.21599999999998</v>
      </c>
      <c r="K12" s="4">
        <f t="shared" si="2"/>
        <v>512</v>
      </c>
      <c r="L12" s="27">
        <f t="shared" ref="L12:L13" si="9">I12+J12+K12</f>
        <v>2391.4159999999997</v>
      </c>
      <c r="M12" s="5">
        <v>24.7</v>
      </c>
      <c r="N12" s="5">
        <f t="shared" ref="N12:N13" si="10">L12*M12</f>
        <v>59067.975199999993</v>
      </c>
    </row>
    <row r="13" spans="1:14">
      <c r="A13" s="3">
        <v>8</v>
      </c>
      <c r="B13" s="3" t="s">
        <v>63</v>
      </c>
      <c r="C13" s="3" t="s">
        <v>29</v>
      </c>
      <c r="D13" s="4" t="s">
        <v>18</v>
      </c>
      <c r="E13" s="4">
        <v>9.1</v>
      </c>
      <c r="F13" s="4">
        <v>5</v>
      </c>
      <c r="G13" s="26"/>
      <c r="H13" s="4"/>
      <c r="I13" s="4">
        <v>2900</v>
      </c>
      <c r="J13" s="4"/>
      <c r="K13" s="4"/>
      <c r="L13" s="24">
        <f t="shared" si="9"/>
        <v>2900</v>
      </c>
      <c r="M13" s="5">
        <v>24.28</v>
      </c>
      <c r="N13" s="5">
        <f t="shared" si="10"/>
        <v>70412</v>
      </c>
    </row>
    <row r="14" spans="1:14">
      <c r="A14" s="6"/>
      <c r="B14" s="6"/>
      <c r="C14" s="6"/>
      <c r="D14" s="7"/>
      <c r="E14" s="7"/>
      <c r="F14" s="7">
        <f>SUM(F5:F13)</f>
        <v>138</v>
      </c>
      <c r="G14" s="7"/>
      <c r="H14" s="7"/>
      <c r="I14" s="7"/>
      <c r="J14" s="7"/>
      <c r="K14" s="7"/>
      <c r="L14" s="25">
        <f>SUM(L5:L13)</f>
        <v>23587.100160000002</v>
      </c>
      <c r="M14" s="8"/>
      <c r="N14" s="8">
        <f>SUM(N5:N13)</f>
        <v>580462.13360399997</v>
      </c>
    </row>
    <row r="15" spans="1:14">
      <c r="A15" s="6"/>
      <c r="B15" s="6"/>
      <c r="C15" s="6"/>
      <c r="D15" s="7" t="s">
        <v>18</v>
      </c>
      <c r="E15" s="7"/>
      <c r="F15" s="7"/>
      <c r="G15" s="7"/>
      <c r="H15" s="7"/>
      <c r="I15" s="7"/>
      <c r="J15" s="7"/>
      <c r="K15" s="7"/>
      <c r="L15" s="28">
        <f>L5+L13</f>
        <v>5093.4294</v>
      </c>
      <c r="M15" s="8">
        <v>24.28</v>
      </c>
      <c r="N15" s="8">
        <f>L15*M15</f>
        <v>123668.465832</v>
      </c>
    </row>
    <row r="16" spans="1:14">
      <c r="A16" s="6"/>
      <c r="B16" s="6"/>
      <c r="C16" s="6"/>
      <c r="D16" s="7" t="s">
        <v>24</v>
      </c>
      <c r="E16" s="7"/>
      <c r="F16" s="7"/>
      <c r="G16" s="7"/>
      <c r="H16" s="7"/>
      <c r="I16" s="7"/>
      <c r="J16" s="7"/>
      <c r="K16" s="7"/>
      <c r="L16" s="28">
        <f>L6+L7+L8+L9+L10+L11+L12</f>
        <v>18493.670760000001</v>
      </c>
      <c r="M16" s="8">
        <v>24.7</v>
      </c>
      <c r="N16" s="8">
        <f>L16*M16</f>
        <v>456793.66777200002</v>
      </c>
    </row>
    <row r="17" spans="1:14">
      <c r="A17" s="6"/>
      <c r="B17" s="6"/>
      <c r="C17" s="6"/>
      <c r="D17" s="7"/>
      <c r="E17" s="7"/>
      <c r="F17" s="7"/>
      <c r="G17" s="7"/>
      <c r="H17" s="7"/>
      <c r="I17" s="7"/>
      <c r="J17" s="7"/>
      <c r="K17" s="7"/>
      <c r="L17" s="25"/>
      <c r="M17" s="8"/>
      <c r="N17" s="8">
        <f>SUM(N15:N16)</f>
        <v>580462.13360399997</v>
      </c>
    </row>
    <row r="18" spans="1:14">
      <c r="A18" s="15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7"/>
    </row>
    <row r="19" spans="1:14">
      <c r="J19" s="9"/>
      <c r="L19" t="s">
        <v>34</v>
      </c>
    </row>
    <row r="20" spans="1:14">
      <c r="D20" s="13"/>
      <c r="E20" s="14"/>
      <c r="F20" s="14"/>
      <c r="G20" s="14"/>
      <c r="H20" s="14"/>
      <c r="I20" s="14"/>
      <c r="J20" s="10"/>
      <c r="K20" s="14"/>
      <c r="L20" s="10"/>
      <c r="M20" s="10"/>
      <c r="N20" s="11"/>
    </row>
    <row r="21" spans="1:14">
      <c r="D21" s="13"/>
      <c r="E21" s="14"/>
      <c r="F21" s="14"/>
      <c r="G21" s="14"/>
      <c r="H21" s="14"/>
      <c r="I21" s="14"/>
      <c r="J21" s="10"/>
      <c r="K21" s="14"/>
      <c r="L21" s="10"/>
      <c r="M21" s="10"/>
      <c r="N21" s="11"/>
    </row>
    <row r="22" spans="1:14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1"/>
    </row>
    <row r="24" spans="1:14" ht="15.75">
      <c r="A24" s="31"/>
      <c r="B24" s="31"/>
      <c r="C24" s="31"/>
      <c r="D24" s="31"/>
      <c r="E24" s="31"/>
      <c r="F24" s="31"/>
      <c r="G24" s="18"/>
      <c r="H24" s="31"/>
      <c r="I24" s="31"/>
    </row>
  </sheetData>
  <mergeCells count="4">
    <mergeCell ref="D1:G1"/>
    <mergeCell ref="A24:F24"/>
    <mergeCell ref="H24:I24"/>
    <mergeCell ref="M2:N2"/>
  </mergeCells>
  <pageMargins left="0.70866141732283472" right="0.5118110236220472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topLeftCell="B1" zoomScale="110" zoomScaleNormal="110" workbookViewId="0">
      <selection activeCell="N21" sqref="N21"/>
    </sheetView>
  </sheetViews>
  <sheetFormatPr defaultRowHeight="15"/>
  <cols>
    <col min="1" max="1" width="2.75" customWidth="1"/>
    <col min="2" max="2" width="19.375" customWidth="1"/>
    <col min="3" max="3" width="25.5" customWidth="1"/>
    <col min="4" max="4" width="6.625" customWidth="1"/>
    <col min="5" max="5" width="6.25" customWidth="1"/>
    <col min="6" max="6" width="7.625" customWidth="1"/>
    <col min="7" max="7" width="7" customWidth="1"/>
    <col min="8" max="8" width="7.375" customWidth="1"/>
    <col min="10" max="10" width="8" customWidth="1"/>
    <col min="11" max="11" width="6.375" customWidth="1"/>
    <col min="12" max="12" width="8.125" customWidth="1"/>
    <col min="13" max="13" width="7.5" customWidth="1"/>
    <col min="14" max="14" width="10.5" customWidth="1"/>
    <col min="15" max="15" width="7.125" customWidth="1"/>
  </cols>
  <sheetData>
    <row r="1" spans="1:14">
      <c r="A1" s="1"/>
      <c r="B1" s="1"/>
      <c r="C1" s="1"/>
      <c r="D1" s="30" t="s">
        <v>72</v>
      </c>
      <c r="E1" s="30"/>
      <c r="F1" s="30"/>
      <c r="G1" s="30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 t="s">
        <v>31</v>
      </c>
      <c r="G2" s="1"/>
      <c r="H2" s="1"/>
      <c r="I2" s="1" t="s">
        <v>32</v>
      </c>
      <c r="J2" s="1"/>
      <c r="K2" s="1"/>
      <c r="L2" s="1"/>
      <c r="M2" s="32" t="s">
        <v>71</v>
      </c>
      <c r="N2" s="32"/>
    </row>
    <row r="3" spans="1:14" ht="108" customHeight="1">
      <c r="A3" s="2"/>
      <c r="B3" s="2" t="s">
        <v>6</v>
      </c>
      <c r="C3" s="2" t="s">
        <v>7</v>
      </c>
      <c r="D3" s="2" t="s">
        <v>17</v>
      </c>
      <c r="E3" s="2" t="s">
        <v>16</v>
      </c>
      <c r="F3" s="2" t="s">
        <v>26</v>
      </c>
      <c r="G3" s="2" t="s">
        <v>19</v>
      </c>
      <c r="H3" s="2" t="s">
        <v>33</v>
      </c>
      <c r="I3" s="2" t="s">
        <v>25</v>
      </c>
      <c r="J3" s="2" t="s">
        <v>30</v>
      </c>
      <c r="K3" s="2" t="s">
        <v>20</v>
      </c>
      <c r="L3" s="23" t="s">
        <v>73</v>
      </c>
      <c r="M3" s="2" t="s">
        <v>22</v>
      </c>
      <c r="N3" s="2" t="s">
        <v>23</v>
      </c>
    </row>
    <row r="4" spans="1:14" ht="13.5" customHeight="1">
      <c r="A4" s="22"/>
      <c r="B4" s="22"/>
      <c r="C4" s="2"/>
      <c r="D4" s="2"/>
      <c r="E4" s="2"/>
      <c r="F4" s="2"/>
      <c r="G4" s="2"/>
      <c r="H4" s="2"/>
      <c r="I4" s="2"/>
      <c r="J4" s="2"/>
      <c r="K4" s="2"/>
      <c r="L4" s="23"/>
      <c r="M4" s="2"/>
      <c r="N4" s="2"/>
    </row>
    <row r="5" spans="1:14">
      <c r="A5" s="3">
        <v>1</v>
      </c>
      <c r="B5" s="3" t="s">
        <v>64</v>
      </c>
      <c r="C5" s="3" t="s">
        <v>9</v>
      </c>
      <c r="D5" s="4" t="s">
        <v>18</v>
      </c>
      <c r="E5" s="4">
        <v>13.1</v>
      </c>
      <c r="F5" s="4">
        <v>7</v>
      </c>
      <c r="G5" s="26">
        <v>118</v>
      </c>
      <c r="H5" s="4">
        <v>68</v>
      </c>
      <c r="I5" s="4">
        <f>(E5/100*G5)*22*10</f>
        <v>3400.76</v>
      </c>
      <c r="J5" s="12">
        <f>I5*13%</f>
        <v>442.09880000000004</v>
      </c>
      <c r="K5" s="4">
        <f>H5*3*10</f>
        <v>2040</v>
      </c>
      <c r="L5" s="29">
        <f>2200*1.2</f>
        <v>2640</v>
      </c>
      <c r="M5" s="5">
        <v>29.61</v>
      </c>
      <c r="N5" s="5">
        <f>L5*M5</f>
        <v>78170.399999999994</v>
      </c>
    </row>
    <row r="6" spans="1:14">
      <c r="A6" s="3">
        <v>2</v>
      </c>
      <c r="B6" s="3" t="s">
        <v>68</v>
      </c>
      <c r="C6" s="3" t="s">
        <v>69</v>
      </c>
      <c r="D6" s="4" t="s">
        <v>24</v>
      </c>
      <c r="E6" s="4">
        <v>15.7</v>
      </c>
      <c r="F6" s="4">
        <v>18</v>
      </c>
      <c r="G6" s="26">
        <v>74</v>
      </c>
      <c r="H6" s="4">
        <v>0</v>
      </c>
      <c r="I6" s="4">
        <f t="shared" ref="I6:I12" si="0">(E6/100*G6)*22*10</f>
        <v>2555.96</v>
      </c>
      <c r="J6" s="12">
        <f t="shared" ref="J6:J12" si="1">I6*13%</f>
        <v>332.27480000000003</v>
      </c>
      <c r="K6" s="4">
        <f t="shared" ref="K6:K12" si="2">H6*3*10</f>
        <v>0</v>
      </c>
      <c r="L6" s="29">
        <f>4000*1.2</f>
        <v>4800</v>
      </c>
      <c r="M6" s="5">
        <v>29.43</v>
      </c>
      <c r="N6" s="5">
        <f t="shared" ref="N6:N13" si="3">L6*M6</f>
        <v>141264</v>
      </c>
    </row>
    <row r="7" spans="1:14">
      <c r="A7" s="3">
        <v>4</v>
      </c>
      <c r="B7" s="3" t="s">
        <v>65</v>
      </c>
      <c r="C7" s="3" t="s">
        <v>15</v>
      </c>
      <c r="D7" s="4" t="s">
        <v>24</v>
      </c>
      <c r="E7" s="4">
        <v>17.600000000000001</v>
      </c>
      <c r="F7" s="4">
        <v>18</v>
      </c>
      <c r="G7" s="26">
        <v>84</v>
      </c>
      <c r="H7" s="4">
        <v>70</v>
      </c>
      <c r="I7" s="4">
        <f t="shared" si="0"/>
        <v>3252.48</v>
      </c>
      <c r="J7" s="12">
        <f t="shared" si="1"/>
        <v>422.82240000000002</v>
      </c>
      <c r="K7" s="4">
        <f t="shared" si="2"/>
        <v>2100</v>
      </c>
      <c r="L7" s="29">
        <f>3470*1.2</f>
        <v>4164</v>
      </c>
      <c r="M7" s="5">
        <v>29.43</v>
      </c>
      <c r="N7" s="5">
        <f t="shared" si="3"/>
        <v>122546.52</v>
      </c>
    </row>
    <row r="8" spans="1:14">
      <c r="A8" s="3">
        <v>3</v>
      </c>
      <c r="B8" s="3" t="s">
        <v>65</v>
      </c>
      <c r="C8" s="3" t="s">
        <v>38</v>
      </c>
      <c r="D8" s="4" t="s">
        <v>24</v>
      </c>
      <c r="E8" s="4">
        <v>15.7</v>
      </c>
      <c r="F8" s="4">
        <v>18</v>
      </c>
      <c r="G8" s="26">
        <v>120</v>
      </c>
      <c r="H8" s="4">
        <v>0</v>
      </c>
      <c r="I8" s="4">
        <f t="shared" si="0"/>
        <v>4144.8</v>
      </c>
      <c r="J8" s="12">
        <f t="shared" si="1"/>
        <v>538.82400000000007</v>
      </c>
      <c r="K8" s="4">
        <f t="shared" si="2"/>
        <v>0</v>
      </c>
      <c r="L8" s="29">
        <f>3800*1.2</f>
        <v>4560</v>
      </c>
      <c r="M8" s="5">
        <v>29.43</v>
      </c>
      <c r="N8" s="5">
        <f t="shared" si="3"/>
        <v>134200.79999999999</v>
      </c>
    </row>
    <row r="9" spans="1:14">
      <c r="A9" s="3">
        <v>4</v>
      </c>
      <c r="B9" s="3" t="s">
        <v>36</v>
      </c>
      <c r="C9" s="3" t="s">
        <v>13</v>
      </c>
      <c r="D9" s="4" t="s">
        <v>24</v>
      </c>
      <c r="E9" s="4">
        <v>13.2</v>
      </c>
      <c r="F9" s="4">
        <v>18</v>
      </c>
      <c r="G9" s="26">
        <v>54</v>
      </c>
      <c r="H9" s="4">
        <v>70</v>
      </c>
      <c r="I9" s="4">
        <f t="shared" si="0"/>
        <v>1568.16</v>
      </c>
      <c r="J9" s="12">
        <f t="shared" si="1"/>
        <v>203.86080000000001</v>
      </c>
      <c r="K9" s="4">
        <f t="shared" si="2"/>
        <v>2100</v>
      </c>
      <c r="L9" s="29">
        <f>740*1.2</f>
        <v>888</v>
      </c>
      <c r="M9" s="5">
        <v>29.43</v>
      </c>
      <c r="N9" s="5">
        <f t="shared" si="3"/>
        <v>26133.84</v>
      </c>
    </row>
    <row r="10" spans="1:14">
      <c r="A10" s="3">
        <v>5</v>
      </c>
      <c r="B10" s="3" t="s">
        <v>36</v>
      </c>
      <c r="C10" s="3" t="s">
        <v>37</v>
      </c>
      <c r="D10" s="4" t="s">
        <v>24</v>
      </c>
      <c r="E10" s="4">
        <v>15.7</v>
      </c>
      <c r="F10" s="4">
        <v>18</v>
      </c>
      <c r="G10" s="26">
        <v>50</v>
      </c>
      <c r="H10" s="4">
        <v>70</v>
      </c>
      <c r="I10" s="4">
        <f t="shared" si="0"/>
        <v>1727</v>
      </c>
      <c r="J10" s="12">
        <f t="shared" si="1"/>
        <v>224.51000000000002</v>
      </c>
      <c r="K10" s="4">
        <f t="shared" si="2"/>
        <v>2100</v>
      </c>
      <c r="L10" s="29">
        <f>1060*1.2</f>
        <v>1272</v>
      </c>
      <c r="M10" s="5">
        <v>29.43</v>
      </c>
      <c r="N10" s="5">
        <f t="shared" si="3"/>
        <v>37434.959999999999</v>
      </c>
    </row>
    <row r="11" spans="1:14">
      <c r="A11" s="3">
        <v>6</v>
      </c>
      <c r="B11" s="3" t="s">
        <v>66</v>
      </c>
      <c r="C11" s="3" t="s">
        <v>14</v>
      </c>
      <c r="D11" s="4" t="s">
        <v>24</v>
      </c>
      <c r="E11" s="4">
        <v>13.2</v>
      </c>
      <c r="F11" s="4">
        <v>18</v>
      </c>
      <c r="G11" s="26">
        <v>150</v>
      </c>
      <c r="H11" s="4">
        <v>0</v>
      </c>
      <c r="I11" s="4">
        <f t="shared" si="0"/>
        <v>4356</v>
      </c>
      <c r="J11" s="12">
        <f t="shared" si="1"/>
        <v>566.28</v>
      </c>
      <c r="K11" s="4">
        <f t="shared" si="2"/>
        <v>0</v>
      </c>
      <c r="L11" s="29">
        <f>3050*1.2</f>
        <v>3660</v>
      </c>
      <c r="M11" s="5">
        <v>29.43</v>
      </c>
      <c r="N11" s="5">
        <f t="shared" si="3"/>
        <v>107713.8</v>
      </c>
    </row>
    <row r="12" spans="1:14">
      <c r="A12" s="3">
        <v>7</v>
      </c>
      <c r="B12" s="3" t="s">
        <v>67</v>
      </c>
      <c r="C12" s="3" t="s">
        <v>39</v>
      </c>
      <c r="D12" s="4" t="s">
        <v>24</v>
      </c>
      <c r="E12" s="4">
        <v>18</v>
      </c>
      <c r="F12" s="4">
        <v>18</v>
      </c>
      <c r="G12" s="26">
        <v>122</v>
      </c>
      <c r="H12" s="4">
        <v>128</v>
      </c>
      <c r="I12" s="4">
        <f t="shared" si="0"/>
        <v>4831.2</v>
      </c>
      <c r="J12" s="12">
        <f t="shared" si="1"/>
        <v>628.05600000000004</v>
      </c>
      <c r="K12" s="4">
        <f t="shared" si="2"/>
        <v>3840</v>
      </c>
      <c r="L12" s="29">
        <f>2400*1.2</f>
        <v>2880</v>
      </c>
      <c r="M12" s="5">
        <v>29.43</v>
      </c>
      <c r="N12" s="5">
        <f t="shared" si="3"/>
        <v>84758.399999999994</v>
      </c>
    </row>
    <row r="13" spans="1:14">
      <c r="A13" s="3">
        <v>8</v>
      </c>
      <c r="B13" s="3" t="s">
        <v>63</v>
      </c>
      <c r="C13" s="3" t="s">
        <v>29</v>
      </c>
      <c r="D13" s="4" t="s">
        <v>18</v>
      </c>
      <c r="E13" s="4">
        <v>9.1</v>
      </c>
      <c r="F13" s="4">
        <v>5</v>
      </c>
      <c r="G13" s="26"/>
      <c r="H13" s="4"/>
      <c r="I13" s="4">
        <v>2900</v>
      </c>
      <c r="J13" s="4"/>
      <c r="K13" s="4"/>
      <c r="L13" s="24">
        <f>I13*1.2-400</f>
        <v>3080</v>
      </c>
      <c r="M13" s="5">
        <v>29.61</v>
      </c>
      <c r="N13" s="5">
        <f t="shared" si="3"/>
        <v>91198.8</v>
      </c>
    </row>
    <row r="14" spans="1:14">
      <c r="A14" s="6"/>
      <c r="B14" s="6"/>
      <c r="C14" s="6"/>
      <c r="D14" s="7"/>
      <c r="E14" s="7"/>
      <c r="F14" s="7">
        <f>SUM(F5:F13)</f>
        <v>138</v>
      </c>
      <c r="G14" s="7"/>
      <c r="H14" s="7"/>
      <c r="I14" s="7"/>
      <c r="J14" s="7"/>
      <c r="K14" s="7"/>
      <c r="L14" s="25">
        <f>SUM(L5:L13)</f>
        <v>27944</v>
      </c>
      <c r="M14" s="8"/>
      <c r="N14" s="8">
        <f>SUM(N5:N13)</f>
        <v>823421.52000000014</v>
      </c>
    </row>
    <row r="15" spans="1:14">
      <c r="A15" s="6"/>
      <c r="B15" s="6"/>
      <c r="C15" s="6"/>
      <c r="D15" s="7" t="s">
        <v>18</v>
      </c>
      <c r="E15" s="7"/>
      <c r="F15" s="7"/>
      <c r="G15" s="7"/>
      <c r="H15" s="7"/>
      <c r="I15" s="7"/>
      <c r="J15" s="7"/>
      <c r="K15" s="7"/>
      <c r="L15" s="28">
        <f>L5+L13</f>
        <v>5720</v>
      </c>
      <c r="M15" s="8">
        <v>29.61</v>
      </c>
      <c r="N15" s="8">
        <f>L15*M15</f>
        <v>169369.19999999998</v>
      </c>
    </row>
    <row r="16" spans="1:14">
      <c r="A16" s="6"/>
      <c r="B16" s="6"/>
      <c r="C16" s="6"/>
      <c r="D16" s="7" t="s">
        <v>24</v>
      </c>
      <c r="E16" s="7"/>
      <c r="F16" s="7"/>
      <c r="G16" s="7"/>
      <c r="H16" s="7"/>
      <c r="I16" s="7"/>
      <c r="J16" s="7"/>
      <c r="K16" s="7"/>
      <c r="L16" s="28">
        <f>L6+L7+L8+L9+L10+L11+L12</f>
        <v>22224</v>
      </c>
      <c r="M16" s="8">
        <v>29.43</v>
      </c>
      <c r="N16" s="8">
        <f>L16*M16</f>
        <v>654052.31999999995</v>
      </c>
    </row>
    <row r="17" spans="1:14">
      <c r="A17" s="6"/>
      <c r="B17" s="6"/>
      <c r="C17" s="6"/>
      <c r="D17" s="7"/>
      <c r="E17" s="7"/>
      <c r="F17" s="7"/>
      <c r="G17" s="7"/>
      <c r="H17" s="7"/>
      <c r="I17" s="7"/>
      <c r="J17" s="7"/>
      <c r="K17" s="7"/>
      <c r="L17" s="25"/>
      <c r="M17" s="8"/>
      <c r="N17" s="8">
        <f>SUM(N15:N16)</f>
        <v>823421.5199999999</v>
      </c>
    </row>
    <row r="18" spans="1:14">
      <c r="A18" s="15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7"/>
    </row>
    <row r="19" spans="1:14">
      <c r="J19" s="37" t="s">
        <v>60</v>
      </c>
      <c r="L19" s="33">
        <v>5720</v>
      </c>
      <c r="M19">
        <v>29.61</v>
      </c>
      <c r="N19">
        <f>L19*M19</f>
        <v>169369.19999999998</v>
      </c>
    </row>
    <row r="20" spans="1:14">
      <c r="D20" s="13"/>
      <c r="E20" s="14"/>
      <c r="F20" s="14"/>
      <c r="G20" s="14"/>
      <c r="H20" s="14"/>
      <c r="I20" s="14"/>
      <c r="J20" s="36" t="s">
        <v>24</v>
      </c>
      <c r="K20" s="14"/>
      <c r="L20" s="35">
        <v>22230</v>
      </c>
      <c r="M20" s="36">
        <v>29.43</v>
      </c>
      <c r="N20">
        <f>L20*M20</f>
        <v>654228.9</v>
      </c>
    </row>
    <row r="21" spans="1:14">
      <c r="D21" s="13"/>
      <c r="E21" s="14"/>
      <c r="F21" s="14"/>
      <c r="G21" s="14"/>
      <c r="H21" s="14"/>
      <c r="I21" s="14"/>
      <c r="J21" s="10"/>
      <c r="K21" s="14"/>
      <c r="L21" s="34">
        <f>SUM(L19:L20)</f>
        <v>27950</v>
      </c>
      <c r="M21" s="10"/>
      <c r="N21" s="11">
        <f>SUM(N19:N20)</f>
        <v>823598.1</v>
      </c>
    </row>
    <row r="22" spans="1:14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1"/>
    </row>
    <row r="24" spans="1:14" ht="15.75">
      <c r="A24" s="31"/>
      <c r="B24" s="31"/>
      <c r="C24" s="31"/>
      <c r="D24" s="31"/>
      <c r="E24" s="31"/>
      <c r="F24" s="31"/>
      <c r="G24" s="18"/>
      <c r="H24" s="31"/>
      <c r="I24" s="31"/>
    </row>
  </sheetData>
  <mergeCells count="4">
    <mergeCell ref="D1:G1"/>
    <mergeCell ref="M2:N2"/>
    <mergeCell ref="A24:F24"/>
    <mergeCell ref="H24:I24"/>
  </mergeCells>
  <pageMargins left="0.31496062992125984" right="0.11811023622047245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110" zoomScaleNormal="110" workbookViewId="0">
      <selection activeCell="K3" sqref="K3:K22"/>
    </sheetView>
  </sheetViews>
  <sheetFormatPr defaultRowHeight="15"/>
  <cols>
    <col min="1" max="1" width="20" customWidth="1"/>
    <col min="2" max="2" width="22.375" customWidth="1"/>
    <col min="3" max="3" width="7.25" customWidth="1"/>
    <col min="4" max="4" width="8.125" customWidth="1"/>
    <col min="5" max="5" width="8.25" customWidth="1"/>
    <col min="6" max="6" width="8.375" customWidth="1"/>
    <col min="7" max="7" width="7.375" customWidth="1"/>
    <col min="9" max="9" width="8" customWidth="1"/>
    <col min="10" max="10" width="7" customWidth="1"/>
    <col min="11" max="11" width="6.125" customWidth="1"/>
    <col min="12" max="12" width="7.5" customWidth="1"/>
    <col min="13" max="13" width="10.5" customWidth="1"/>
  </cols>
  <sheetData>
    <row r="1" spans="1:13">
      <c r="A1" s="1"/>
      <c r="B1" s="1"/>
      <c r="C1" s="30" t="s">
        <v>40</v>
      </c>
      <c r="D1" s="30"/>
      <c r="E1" s="30"/>
      <c r="F1" s="30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 t="s">
        <v>31</v>
      </c>
      <c r="F2" s="1"/>
      <c r="G2" s="1"/>
      <c r="H2" s="1" t="s">
        <v>32</v>
      </c>
      <c r="I2" s="1"/>
      <c r="J2" s="1"/>
      <c r="K2" s="1"/>
      <c r="L2" s="1" t="s">
        <v>41</v>
      </c>
      <c r="M2" s="1"/>
    </row>
    <row r="3" spans="1:13" ht="82.5" customHeight="1">
      <c r="A3" s="2" t="s">
        <v>6</v>
      </c>
      <c r="B3" s="2" t="s">
        <v>7</v>
      </c>
      <c r="C3" s="2" t="s">
        <v>17</v>
      </c>
      <c r="D3" s="2" t="s">
        <v>16</v>
      </c>
      <c r="E3" s="2" t="s">
        <v>26</v>
      </c>
      <c r="F3" s="2" t="s">
        <v>19</v>
      </c>
      <c r="G3" s="2" t="s">
        <v>33</v>
      </c>
      <c r="H3" s="2" t="s">
        <v>25</v>
      </c>
      <c r="I3" s="2" t="s">
        <v>30</v>
      </c>
      <c r="J3" s="2" t="s">
        <v>20</v>
      </c>
      <c r="K3" s="19" t="s">
        <v>21</v>
      </c>
      <c r="L3" s="2" t="s">
        <v>22</v>
      </c>
      <c r="M3" s="2" t="s">
        <v>23</v>
      </c>
    </row>
    <row r="4" spans="1:13">
      <c r="A4" s="3" t="s">
        <v>0</v>
      </c>
      <c r="B4" s="3" t="s">
        <v>9</v>
      </c>
      <c r="C4" s="4" t="s">
        <v>18</v>
      </c>
      <c r="D4" s="4">
        <v>13.1</v>
      </c>
      <c r="E4" s="4">
        <v>7</v>
      </c>
      <c r="F4" s="4">
        <v>64</v>
      </c>
      <c r="G4" s="4">
        <v>80</v>
      </c>
      <c r="H4" s="4">
        <v>1770</v>
      </c>
      <c r="I4" s="4">
        <v>230</v>
      </c>
      <c r="J4" s="4">
        <v>420</v>
      </c>
      <c r="K4" s="20">
        <f>H4+I4+J4</f>
        <v>2420</v>
      </c>
      <c r="L4" s="5">
        <v>27.5</v>
      </c>
      <c r="M4" s="5">
        <f>K4*L4</f>
        <v>66550</v>
      </c>
    </row>
    <row r="5" spans="1:13">
      <c r="A5" s="3" t="s">
        <v>42</v>
      </c>
      <c r="B5" s="3" t="s">
        <v>43</v>
      </c>
      <c r="C5" s="4" t="s">
        <v>24</v>
      </c>
      <c r="D5" s="4">
        <v>13.2</v>
      </c>
      <c r="E5" s="4">
        <v>18</v>
      </c>
      <c r="F5" s="4">
        <v>55</v>
      </c>
      <c r="G5" s="4">
        <v>28</v>
      </c>
      <c r="H5" s="4">
        <v>1530</v>
      </c>
      <c r="I5" s="4">
        <v>200</v>
      </c>
      <c r="J5" s="4">
        <v>150</v>
      </c>
      <c r="K5" s="20">
        <f t="shared" ref="K5:K21" si="0">H5+I5+J5</f>
        <v>1880</v>
      </c>
      <c r="L5" s="5">
        <v>29</v>
      </c>
      <c r="M5" s="5">
        <f t="shared" ref="M5:M21" si="1">K5*L5</f>
        <v>54520</v>
      </c>
    </row>
    <row r="6" spans="1:13">
      <c r="A6" s="3" t="s">
        <v>8</v>
      </c>
      <c r="B6" s="3" t="s">
        <v>10</v>
      </c>
      <c r="C6" s="4" t="s">
        <v>24</v>
      </c>
      <c r="D6" s="4">
        <v>17.600000000000001</v>
      </c>
      <c r="E6" s="4">
        <v>18</v>
      </c>
      <c r="F6" s="4">
        <v>70</v>
      </c>
      <c r="G6" s="4">
        <v>20</v>
      </c>
      <c r="H6" s="4">
        <v>2590</v>
      </c>
      <c r="I6" s="4">
        <v>340</v>
      </c>
      <c r="J6" s="4">
        <v>140</v>
      </c>
      <c r="K6" s="20">
        <f t="shared" si="0"/>
        <v>3070</v>
      </c>
      <c r="L6" s="5">
        <v>29</v>
      </c>
      <c r="M6" s="5">
        <f t="shared" si="1"/>
        <v>89030</v>
      </c>
    </row>
    <row r="7" spans="1:13">
      <c r="A7" s="3" t="s">
        <v>44</v>
      </c>
      <c r="B7" s="3" t="s">
        <v>45</v>
      </c>
      <c r="C7" s="4" t="s">
        <v>24</v>
      </c>
      <c r="D7" s="4">
        <v>17.600000000000001</v>
      </c>
      <c r="E7" s="4">
        <v>18</v>
      </c>
      <c r="F7" s="4">
        <v>52</v>
      </c>
      <c r="G7" s="4">
        <v>28</v>
      </c>
      <c r="H7" s="4">
        <v>1930</v>
      </c>
      <c r="I7" s="4">
        <v>250</v>
      </c>
      <c r="J7" s="4">
        <v>200</v>
      </c>
      <c r="K7" s="20">
        <f t="shared" si="0"/>
        <v>2380</v>
      </c>
      <c r="L7" s="5">
        <v>29</v>
      </c>
      <c r="M7" s="5">
        <f t="shared" si="1"/>
        <v>69020</v>
      </c>
    </row>
    <row r="8" spans="1:13">
      <c r="A8" s="3" t="s">
        <v>46</v>
      </c>
      <c r="B8" s="3" t="s">
        <v>47</v>
      </c>
      <c r="C8" s="4" t="s">
        <v>24</v>
      </c>
      <c r="D8" s="4">
        <v>16.3</v>
      </c>
      <c r="E8" s="4">
        <v>9</v>
      </c>
      <c r="F8" s="4">
        <v>49</v>
      </c>
      <c r="G8" s="4">
        <v>20</v>
      </c>
      <c r="H8" s="4">
        <v>1680</v>
      </c>
      <c r="I8" s="4">
        <v>220</v>
      </c>
      <c r="J8" s="4">
        <v>130</v>
      </c>
      <c r="K8" s="20">
        <f t="shared" si="0"/>
        <v>2030</v>
      </c>
      <c r="L8" s="5">
        <v>29</v>
      </c>
      <c r="M8" s="5">
        <f t="shared" si="1"/>
        <v>58870</v>
      </c>
    </row>
    <row r="9" spans="1:13">
      <c r="A9" s="3" t="s">
        <v>48</v>
      </c>
      <c r="B9" s="3" t="s">
        <v>49</v>
      </c>
      <c r="C9" s="4" t="s">
        <v>24</v>
      </c>
      <c r="D9" s="4">
        <v>18.2</v>
      </c>
      <c r="E9" s="4">
        <v>18</v>
      </c>
      <c r="F9" s="4">
        <v>30</v>
      </c>
      <c r="G9" s="4">
        <v>16</v>
      </c>
      <c r="H9" s="4">
        <v>1150</v>
      </c>
      <c r="I9" s="4">
        <v>150</v>
      </c>
      <c r="J9" s="4">
        <v>120</v>
      </c>
      <c r="K9" s="20">
        <f t="shared" si="0"/>
        <v>1420</v>
      </c>
      <c r="L9" s="5">
        <v>29</v>
      </c>
      <c r="M9" s="5">
        <f t="shared" si="1"/>
        <v>41180</v>
      </c>
    </row>
    <row r="10" spans="1:13">
      <c r="A10" s="3" t="s">
        <v>1</v>
      </c>
      <c r="B10" s="3" t="s">
        <v>11</v>
      </c>
      <c r="C10" s="4" t="s">
        <v>24</v>
      </c>
      <c r="D10" s="4">
        <v>13.2</v>
      </c>
      <c r="E10" s="4">
        <v>18</v>
      </c>
      <c r="F10" s="4">
        <v>60</v>
      </c>
      <c r="G10" s="4">
        <v>90</v>
      </c>
      <c r="H10" s="4">
        <v>1670</v>
      </c>
      <c r="I10" s="12">
        <v>220</v>
      </c>
      <c r="J10" s="4">
        <v>480</v>
      </c>
      <c r="K10" s="20">
        <f t="shared" si="0"/>
        <v>2370</v>
      </c>
      <c r="L10" s="5">
        <v>29</v>
      </c>
      <c r="M10" s="5">
        <f t="shared" si="1"/>
        <v>68730</v>
      </c>
    </row>
    <row r="11" spans="1:13">
      <c r="A11" s="3" t="s">
        <v>2</v>
      </c>
      <c r="B11" s="3" t="s">
        <v>12</v>
      </c>
      <c r="C11" s="4" t="s">
        <v>18</v>
      </c>
      <c r="D11" s="4">
        <v>13.1</v>
      </c>
      <c r="E11" s="4">
        <v>7</v>
      </c>
      <c r="F11" s="4">
        <v>154</v>
      </c>
      <c r="G11" s="4">
        <v>68</v>
      </c>
      <c r="H11" s="4">
        <v>4240</v>
      </c>
      <c r="I11" s="4">
        <v>560</v>
      </c>
      <c r="J11" s="4">
        <v>360</v>
      </c>
      <c r="K11" s="20">
        <f t="shared" si="0"/>
        <v>5160</v>
      </c>
      <c r="L11" s="5">
        <v>27.5</v>
      </c>
      <c r="M11" s="5">
        <f t="shared" si="1"/>
        <v>141900</v>
      </c>
    </row>
    <row r="12" spans="1:13">
      <c r="A12" s="3" t="s">
        <v>3</v>
      </c>
      <c r="B12" s="3" t="s">
        <v>13</v>
      </c>
      <c r="C12" s="4" t="s">
        <v>24</v>
      </c>
      <c r="D12" s="4">
        <v>13.2</v>
      </c>
      <c r="E12" s="4">
        <v>18</v>
      </c>
      <c r="F12" s="4">
        <v>68</v>
      </c>
      <c r="G12" s="4">
        <v>70</v>
      </c>
      <c r="H12" s="4">
        <v>1890</v>
      </c>
      <c r="I12" s="4">
        <v>250</v>
      </c>
      <c r="J12" s="4">
        <v>370</v>
      </c>
      <c r="K12" s="20">
        <f t="shared" si="0"/>
        <v>2510</v>
      </c>
      <c r="L12" s="5">
        <v>29</v>
      </c>
      <c r="M12" s="5">
        <f t="shared" si="1"/>
        <v>72790</v>
      </c>
    </row>
    <row r="13" spans="1:13">
      <c r="A13" s="3" t="s">
        <v>4</v>
      </c>
      <c r="B13" s="3" t="s">
        <v>14</v>
      </c>
      <c r="C13" s="4" t="s">
        <v>24</v>
      </c>
      <c r="D13" s="4">
        <v>13.2</v>
      </c>
      <c r="E13" s="4">
        <v>18</v>
      </c>
      <c r="F13" s="4">
        <v>43</v>
      </c>
      <c r="G13" s="4">
        <v>56</v>
      </c>
      <c r="H13" s="4">
        <v>1200</v>
      </c>
      <c r="I13" s="4">
        <v>160</v>
      </c>
      <c r="J13" s="4">
        <v>300</v>
      </c>
      <c r="K13" s="20">
        <f t="shared" si="0"/>
        <v>1660</v>
      </c>
      <c r="L13" s="5">
        <v>29</v>
      </c>
      <c r="M13" s="5">
        <f t="shared" si="1"/>
        <v>48140</v>
      </c>
    </row>
    <row r="14" spans="1:13">
      <c r="A14" s="3" t="s">
        <v>0</v>
      </c>
      <c r="B14" s="3" t="s">
        <v>15</v>
      </c>
      <c r="C14" s="4" t="s">
        <v>24</v>
      </c>
      <c r="D14" s="4">
        <v>17.600000000000001</v>
      </c>
      <c r="E14" s="4">
        <v>18</v>
      </c>
      <c r="F14" s="4">
        <v>52</v>
      </c>
      <c r="G14" s="4">
        <v>80</v>
      </c>
      <c r="H14" s="4">
        <v>1930</v>
      </c>
      <c r="I14" s="4">
        <v>250</v>
      </c>
      <c r="J14" s="4">
        <v>570</v>
      </c>
      <c r="K14" s="20">
        <f t="shared" si="0"/>
        <v>2750</v>
      </c>
      <c r="L14" s="5">
        <v>29</v>
      </c>
      <c r="M14" s="5">
        <f t="shared" si="1"/>
        <v>79750</v>
      </c>
    </row>
    <row r="15" spans="1:13">
      <c r="A15" s="3" t="s">
        <v>50</v>
      </c>
      <c r="B15" s="3" t="s">
        <v>51</v>
      </c>
      <c r="C15" s="4" t="s">
        <v>24</v>
      </c>
      <c r="D15" s="4">
        <v>17.600000000000001</v>
      </c>
      <c r="E15" s="4">
        <v>18</v>
      </c>
      <c r="F15" s="4">
        <v>24</v>
      </c>
      <c r="G15" s="4">
        <v>20</v>
      </c>
      <c r="H15" s="4">
        <v>890</v>
      </c>
      <c r="I15" s="4">
        <v>120</v>
      </c>
      <c r="J15" s="4">
        <v>150</v>
      </c>
      <c r="K15" s="20">
        <f t="shared" si="0"/>
        <v>1160</v>
      </c>
      <c r="L15" s="5">
        <v>29</v>
      </c>
      <c r="M15" s="5">
        <f t="shared" si="1"/>
        <v>33640</v>
      </c>
    </row>
    <row r="16" spans="1:13">
      <c r="A16" s="3" t="s">
        <v>46</v>
      </c>
      <c r="B16" s="3" t="s">
        <v>52</v>
      </c>
      <c r="C16" s="4" t="s">
        <v>24</v>
      </c>
      <c r="D16" s="4">
        <v>18</v>
      </c>
      <c r="E16" s="4">
        <v>18</v>
      </c>
      <c r="F16" s="4">
        <v>50</v>
      </c>
      <c r="G16" s="4">
        <v>20</v>
      </c>
      <c r="H16" s="4">
        <v>1890</v>
      </c>
      <c r="I16" s="4">
        <v>250</v>
      </c>
      <c r="J16" s="4">
        <v>150</v>
      </c>
      <c r="K16" s="20">
        <f t="shared" si="0"/>
        <v>2290</v>
      </c>
      <c r="L16" s="5">
        <v>29</v>
      </c>
      <c r="M16" s="5">
        <f t="shared" si="1"/>
        <v>66410</v>
      </c>
    </row>
    <row r="17" spans="1:13">
      <c r="A17" s="3" t="s">
        <v>53</v>
      </c>
      <c r="B17" s="3" t="s">
        <v>54</v>
      </c>
      <c r="C17" s="4" t="s">
        <v>24</v>
      </c>
      <c r="D17" s="4">
        <v>18</v>
      </c>
      <c r="E17" s="4">
        <v>18</v>
      </c>
      <c r="F17" s="4">
        <v>105</v>
      </c>
      <c r="G17" s="4">
        <v>38</v>
      </c>
      <c r="H17" s="4">
        <v>3970</v>
      </c>
      <c r="I17" s="4">
        <v>520</v>
      </c>
      <c r="J17" s="4">
        <v>280</v>
      </c>
      <c r="K17" s="20">
        <f t="shared" si="0"/>
        <v>4770</v>
      </c>
      <c r="L17" s="5">
        <v>29</v>
      </c>
      <c r="M17" s="5">
        <f t="shared" si="1"/>
        <v>138330</v>
      </c>
    </row>
    <row r="18" spans="1:13">
      <c r="A18" s="3" t="s">
        <v>55</v>
      </c>
      <c r="B18" s="3" t="s">
        <v>56</v>
      </c>
      <c r="C18" s="4" t="s">
        <v>24</v>
      </c>
      <c r="D18" s="4">
        <v>18</v>
      </c>
      <c r="E18" s="4">
        <v>18</v>
      </c>
      <c r="F18" s="4">
        <v>79</v>
      </c>
      <c r="G18" s="4">
        <v>20</v>
      </c>
      <c r="H18" s="4">
        <v>2990</v>
      </c>
      <c r="I18" s="12">
        <v>390</v>
      </c>
      <c r="J18" s="4">
        <v>150</v>
      </c>
      <c r="K18" s="20">
        <f t="shared" si="0"/>
        <v>3530</v>
      </c>
      <c r="L18" s="5">
        <v>29</v>
      </c>
      <c r="M18" s="5">
        <f t="shared" si="1"/>
        <v>102370</v>
      </c>
    </row>
    <row r="19" spans="1:13">
      <c r="A19" s="3" t="s">
        <v>27</v>
      </c>
      <c r="B19" s="3" t="s">
        <v>28</v>
      </c>
      <c r="C19" s="4" t="s">
        <v>24</v>
      </c>
      <c r="D19" s="4">
        <v>15.7</v>
      </c>
      <c r="E19" s="4">
        <v>14</v>
      </c>
      <c r="F19" s="4">
        <v>45</v>
      </c>
      <c r="G19" s="4">
        <v>20</v>
      </c>
      <c r="H19" s="4">
        <v>1490</v>
      </c>
      <c r="I19" s="4">
        <v>200</v>
      </c>
      <c r="J19" s="4">
        <v>130</v>
      </c>
      <c r="K19" s="20">
        <f t="shared" si="0"/>
        <v>1820</v>
      </c>
      <c r="L19" s="5">
        <v>29</v>
      </c>
      <c r="M19" s="5">
        <f t="shared" si="1"/>
        <v>52780</v>
      </c>
    </row>
    <row r="20" spans="1:13">
      <c r="A20" s="3" t="s">
        <v>5</v>
      </c>
      <c r="B20" s="3" t="s">
        <v>57</v>
      </c>
      <c r="C20" s="4" t="s">
        <v>24</v>
      </c>
      <c r="D20" s="4">
        <v>18</v>
      </c>
      <c r="E20" s="4">
        <v>18</v>
      </c>
      <c r="F20" s="4">
        <v>62</v>
      </c>
      <c r="G20" s="4">
        <v>128</v>
      </c>
      <c r="H20" s="4">
        <v>2350</v>
      </c>
      <c r="I20" s="4">
        <v>310</v>
      </c>
      <c r="J20" s="4">
        <v>930</v>
      </c>
      <c r="K20" s="20">
        <f t="shared" si="0"/>
        <v>3590</v>
      </c>
      <c r="L20" s="5">
        <v>29</v>
      </c>
      <c r="M20" s="5">
        <f t="shared" si="1"/>
        <v>104110</v>
      </c>
    </row>
    <row r="21" spans="1:13">
      <c r="A21" s="3" t="s">
        <v>58</v>
      </c>
      <c r="B21" s="3" t="s">
        <v>29</v>
      </c>
      <c r="C21" s="4" t="s">
        <v>18</v>
      </c>
      <c r="D21" s="4">
        <v>9.1</v>
      </c>
      <c r="E21" s="4">
        <v>5</v>
      </c>
      <c r="F21" s="4"/>
      <c r="G21" s="4"/>
      <c r="H21" s="4">
        <v>2900</v>
      </c>
      <c r="I21" s="4"/>
      <c r="J21" s="4"/>
      <c r="K21" s="20">
        <f t="shared" si="0"/>
        <v>2900</v>
      </c>
      <c r="L21" s="5">
        <v>27.5</v>
      </c>
      <c r="M21" s="5">
        <f t="shared" si="1"/>
        <v>79750</v>
      </c>
    </row>
    <row r="22" spans="1:13">
      <c r="A22" s="6"/>
      <c r="B22" s="6"/>
      <c r="C22" s="7"/>
      <c r="D22" s="7"/>
      <c r="E22" s="7">
        <f>SUM(E4:E21)</f>
        <v>276</v>
      </c>
      <c r="F22" s="7"/>
      <c r="G22" s="7"/>
      <c r="H22" s="7">
        <f>SUM(H4:H21)</f>
        <v>38060</v>
      </c>
      <c r="I22" s="7">
        <f>SUM(I4:I21)</f>
        <v>4620</v>
      </c>
      <c r="J22" s="7">
        <f>SUM(J4:J21)</f>
        <v>5030</v>
      </c>
      <c r="K22" s="21">
        <f>SUM(K4:K21)</f>
        <v>47710</v>
      </c>
      <c r="L22" s="6"/>
      <c r="M22" s="8">
        <f>SUM(M4:M21)</f>
        <v>1367870</v>
      </c>
    </row>
    <row r="23" spans="1:13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5"/>
      <c r="L23" s="15"/>
      <c r="M23" s="17"/>
    </row>
    <row r="24" spans="1:13">
      <c r="I24" s="9" t="s">
        <v>59</v>
      </c>
      <c r="K24" t="s">
        <v>34</v>
      </c>
    </row>
    <row r="25" spans="1:13">
      <c r="C25" s="13" t="s">
        <v>60</v>
      </c>
      <c r="D25" s="14"/>
      <c r="E25" s="14"/>
      <c r="F25" s="14"/>
      <c r="G25" s="14"/>
      <c r="H25" s="14"/>
      <c r="I25" s="10">
        <v>10410</v>
      </c>
      <c r="J25" s="14"/>
      <c r="K25" s="10">
        <f>K4+K11+K21</f>
        <v>10480</v>
      </c>
      <c r="L25" s="10"/>
      <c r="M25" s="11">
        <f>K25*L20</f>
        <v>303920</v>
      </c>
    </row>
    <row r="26" spans="1:13">
      <c r="C26" s="13" t="s">
        <v>24</v>
      </c>
      <c r="D26" s="14"/>
      <c r="E26" s="14"/>
      <c r="F26" s="14"/>
      <c r="G26" s="14"/>
      <c r="H26" s="14"/>
      <c r="I26" s="10">
        <v>37500</v>
      </c>
      <c r="J26" s="14"/>
      <c r="K26" s="10">
        <f>K5+K6+K7+K8+K9+K10+K12+K13+K14+K15+K16+K17++K18+K19+K20</f>
        <v>37230</v>
      </c>
      <c r="L26" s="10"/>
      <c r="M26" s="11">
        <f>K26*L21</f>
        <v>1023825</v>
      </c>
    </row>
    <row r="27" spans="1:13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1">
        <f>SUM(M25:M26)</f>
        <v>1327745</v>
      </c>
    </row>
    <row r="29" spans="1:13" ht="15.75">
      <c r="A29" s="31" t="s">
        <v>61</v>
      </c>
      <c r="B29" s="31"/>
      <c r="C29" s="31"/>
      <c r="D29" s="31"/>
      <c r="E29" s="31"/>
      <c r="F29" s="18"/>
      <c r="G29" s="31" t="s">
        <v>62</v>
      </c>
      <c r="H29" s="31"/>
    </row>
  </sheetData>
  <mergeCells count="3">
    <mergeCell ref="C1:F1"/>
    <mergeCell ref="A29:E29"/>
    <mergeCell ref="G29:H29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перерахунок</vt:lpstr>
      <vt:lpstr>потреба на тендер</vt:lpstr>
      <vt:lpstr>Лист2</vt:lpstr>
      <vt:lpstr>перерахунок (2)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cp:lastPrinted>2021-12-20T08:05:41Z</cp:lastPrinted>
  <dcterms:created xsi:type="dcterms:W3CDTF">2016-12-14T11:27:34Z</dcterms:created>
  <dcterms:modified xsi:type="dcterms:W3CDTF">2021-12-20T08:07:33Z</dcterms:modified>
</cp:coreProperties>
</file>