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4625" windowHeight="8310" activeTab="4"/>
  </bookViews>
  <sheets>
    <sheet name="Новопразький НВК" sheetId="35" r:id="rId1"/>
    <sheet name="Новопразький НВО" sheetId="36" r:id="rId2"/>
    <sheet name="Новопразька ЗШ І-ІІ ст" sheetId="37" r:id="rId3"/>
    <sheet name="Шарівський НВК " sheetId="45" r:id="rId4"/>
    <sheet name="Пантазіївська філія" sheetId="53" r:id="rId5"/>
    <sheet name="Лист1" sheetId="51" r:id="rId6"/>
  </sheets>
  <calcPr calcId="125725"/>
</workbook>
</file>

<file path=xl/calcChain.xml><?xml version="1.0" encoding="utf-8"?>
<calcChain xmlns="http://schemas.openxmlformats.org/spreadsheetml/2006/main">
  <c r="C9" i="45"/>
  <c r="C14"/>
  <c r="C12"/>
  <c r="C8" i="35"/>
  <c r="C8" i="45"/>
  <c r="C7"/>
  <c r="C6"/>
  <c r="D20"/>
  <c r="D14"/>
  <c r="D12"/>
  <c r="D9"/>
  <c r="D8"/>
  <c r="D7"/>
  <c r="D6"/>
  <c r="C10" i="35"/>
  <c r="C10" i="37"/>
  <c r="C19"/>
  <c r="C16" i="35"/>
  <c r="C16" i="37"/>
  <c r="C7"/>
  <c r="D20"/>
  <c r="D7"/>
  <c r="D6"/>
  <c r="C6"/>
  <c r="C14" i="36"/>
  <c r="C13"/>
  <c r="C8"/>
  <c r="C7"/>
  <c r="C6"/>
  <c r="D20"/>
  <c r="D10"/>
  <c r="D9"/>
  <c r="D8"/>
  <c r="D7"/>
  <c r="D6"/>
  <c r="C19" i="35"/>
  <c r="D20"/>
  <c r="C44"/>
  <c r="C44" i="36"/>
  <c r="C44" i="51"/>
  <c r="C44" i="45"/>
  <c r="D48"/>
  <c r="D44"/>
  <c r="D47" i="37"/>
  <c r="D43"/>
  <c r="D48" i="36"/>
  <c r="D44"/>
  <c r="D49" i="35"/>
  <c r="D45"/>
  <c r="D42" i="37"/>
  <c r="D44" i="35"/>
  <c r="D43" i="36"/>
  <c r="C56"/>
  <c r="C57" i="35"/>
  <c r="C73" i="53"/>
  <c r="D50"/>
  <c r="C50"/>
  <c r="D37"/>
  <c r="C37"/>
  <c r="E23"/>
  <c r="E22"/>
  <c r="E21"/>
  <c r="E20"/>
  <c r="E19"/>
  <c r="E18"/>
  <c r="E17"/>
  <c r="E16"/>
  <c r="E15"/>
  <c r="E14"/>
  <c r="E13"/>
  <c r="E12"/>
  <c r="E11"/>
  <c r="E10"/>
  <c r="E9"/>
  <c r="E8"/>
  <c r="C24"/>
  <c r="D24"/>
  <c r="E6"/>
  <c r="E7" i="45"/>
  <c r="E8"/>
  <c r="E9"/>
  <c r="E10"/>
  <c r="E11"/>
  <c r="E12"/>
  <c r="E13"/>
  <c r="E14"/>
  <c r="E15"/>
  <c r="E16"/>
  <c r="E17"/>
  <c r="E18"/>
  <c r="E19"/>
  <c r="E20"/>
  <c r="E21"/>
  <c r="E22"/>
  <c r="E23"/>
  <c r="E6"/>
  <c r="E7" i="37"/>
  <c r="E8"/>
  <c r="E9"/>
  <c r="E10"/>
  <c r="E11"/>
  <c r="E12"/>
  <c r="E13"/>
  <c r="E14"/>
  <c r="E15"/>
  <c r="E16"/>
  <c r="E17"/>
  <c r="E18"/>
  <c r="E19"/>
  <c r="E20"/>
  <c r="E21"/>
  <c r="E22"/>
  <c r="E23"/>
  <c r="E6"/>
  <c r="E7" i="36"/>
  <c r="E8"/>
  <c r="E9"/>
  <c r="E10"/>
  <c r="E11"/>
  <c r="E12"/>
  <c r="E13"/>
  <c r="E14"/>
  <c r="E15"/>
  <c r="E16"/>
  <c r="E17"/>
  <c r="E18"/>
  <c r="E19"/>
  <c r="E20"/>
  <c r="E21"/>
  <c r="E22"/>
  <c r="E23"/>
  <c r="E6"/>
  <c r="E7" i="35"/>
  <c r="E8"/>
  <c r="E9"/>
  <c r="E10"/>
  <c r="E11"/>
  <c r="E12"/>
  <c r="E13"/>
  <c r="E14"/>
  <c r="E15"/>
  <c r="E16"/>
  <c r="E17"/>
  <c r="E18"/>
  <c r="E19"/>
  <c r="E20"/>
  <c r="E21"/>
  <c r="E22"/>
  <c r="E23"/>
  <c r="E6"/>
  <c r="E24" i="53" l="1"/>
  <c r="E7"/>
  <c r="C70" i="35"/>
  <c r="D24" i="45" l="1"/>
  <c r="C73" l="1"/>
  <c r="C72" i="37"/>
  <c r="C74" i="36"/>
  <c r="C75" i="35"/>
  <c r="D24" i="37" l="1"/>
  <c r="D24" i="36"/>
  <c r="D24" i="35"/>
  <c r="C50" i="45" l="1"/>
  <c r="D50"/>
  <c r="C37"/>
  <c r="D37"/>
  <c r="C49" i="37"/>
  <c r="D49"/>
  <c r="D36"/>
  <c r="C36"/>
  <c r="C50" i="36"/>
  <c r="D50"/>
  <c r="D37"/>
  <c r="C37"/>
  <c r="C51" i="35"/>
  <c r="D51"/>
  <c r="D37"/>
  <c r="C37"/>
  <c r="C24" i="45" l="1"/>
  <c r="C24" i="37"/>
  <c r="C24" i="36"/>
  <c r="E24" i="45" l="1"/>
  <c r="E24" i="37"/>
  <c r="E24" i="36"/>
  <c r="C24" i="35"/>
  <c r="E24" l="1"/>
</calcChain>
</file>

<file path=xl/sharedStrings.xml><?xml version="1.0" encoding="utf-8"?>
<sst xmlns="http://schemas.openxmlformats.org/spreadsheetml/2006/main" count="366" uniqueCount="56">
  <si>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</si>
  <si>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</si>
  <si>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</si>
  <si>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</si>
  <si>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</si>
  <si>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</si>
  <si>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</si>
  <si>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</si>
  <si>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</si>
  <si>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</si>
  <si>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</si>
  <si>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</si>
  <si>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</si>
  <si>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</si>
  <si>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</si>
  <si>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</si>
  <si>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</si>
  <si>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</si>
  <si>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</si>
  <si>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</si>
  <si>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</si>
  <si>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</si>
  <si>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</si>
  <si>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</si>
  <si>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</si>
  <si>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</si>
  <si>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</si>
  <si>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</si>
  <si>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</si>
  <si>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</si>
  <si>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</si>
  <si>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</si>
  <si>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</si>
  <si>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</si>
  <si>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</si>
  <si>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</si>
  <si>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</si>
  <si>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</si>
  <si>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</si>
  <si>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</si>
  <si>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</si>
  <si>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</si>
  <si>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</si>
  <si>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</si>
  <si>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</si>
  <si>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</si>
  <si>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</si>
  <si>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</si>
  <si>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Інформація про перелік товарів,робіт і послуг отриманих як благодійна допомога станом на 01.03. 2019 року</t>
  </si>
  <si>
    <t>Шарівський навчально-виховний комплекс «загальноосвітня школа І-ІІI ступенів –дошкільний навчальний заклад» Олександрійської районної ради Кіровоградської області</t>
  </si>
  <si>
    <t>Новопразька загальноосвітня школа І-ІІ ступенів Олександрійської районної ради Кіровоградської області</t>
  </si>
  <si>
    <t>Новопразьке навчально-виховне об’єднання «загальноосвітня школа І-ІІІ ступенів – дошкільний навчальний заклад- позашкільний центр» Олександрійської районної ради Кіровоградської області</t>
  </si>
  <si>
    <t>Новопразький  навчально-виховний  комплекс Олександрійської районної ради Кіровоградської області</t>
  </si>
  <si>
    <t>Інформація про перелік товарів,робіт і послуг отриманих як благодійна допомога станом на 01.10. 2019 року</t>
  </si>
  <si>
    <t xml:space="preserve">Кошторис та фінансовий звіт  про надходження та використання   коштів станом на 01.10.2019 року  </t>
  </si>
  <si>
    <t>Пантазіївська філія Новопразького навчально- виховного комплексу Новопразької селищьної ради Олександрійського району Кіровоградської області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</si>
</sst>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2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NumberFormat="1" applyFont="1" applyBorder="1" applyAlignment="1">
      <alignment horizontal="left"/>
    </xf>
    <xf numFmtId="2" fontId="5" fillId="0" borderId="1" xfId="0" applyNumberFormat="1" applyFont="1" applyBorder="1"/>
    <xf numFmtId="2" fontId="3" fillId="0" borderId="0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2" fontId="2" fillId="2" borderId="1" xfId="0" applyNumberFormat="1" applyFont="1" applyFill="1" applyBorder="1"/>
    <xf numFmtId="2" fontId="7" fillId="2" borderId="1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5" fillId="0" borderId="3" xfId="0" applyNumberFormat="1" applyFont="1" applyBorder="1" applyAlignment="1"/>
    <xf numFmtId="2" fontId="5" fillId="0" borderId="4" xfId="0" applyNumberFormat="1" applyFont="1" applyBorder="1" applyAlignmen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opLeftCell="A45" workbookViewId="0">
      <selection activeCell="H28" sqref="H28"/>
    </sheetView>
  </sheetViews>
  <sheetFormatPr defaultRowHeight="15"/>
  <cols>
    <col min="1" max="1" width="40.875" style="3" customWidth="1"/>
    <col min="2" max="2" width="9" style="1" customWidth="1"/>
    <col min="3" max="3" width="17.75" customWidth="1"/>
    <col min="4" max="4" width="15.25" customWidth="1"/>
    <col min="5" max="5" width="10" hidden="1" customWidth="1"/>
    <col min="6" max="6" width="11.125" customWidth="1"/>
  </cols>
  <sheetData>
    <row r="2" spans="1:6" ht="57" customHeight="1">
      <c r="A2" s="40" t="s">
        <v>54</v>
      </c>
      <c r="B2" s="41"/>
      <c r="C2" s="41"/>
      <c r="D2" s="41"/>
    </row>
    <row r="3" spans="1:6" ht="47.25" customHeight="1">
      <c r="A3" s="55" t="s">
        <v>52</v>
      </c>
      <c r="B3" s="56"/>
      <c r="C3" s="56"/>
      <c r="D3" s="56"/>
    </row>
    <row r="4" spans="1:6" ht="39.75" customHeight="1">
      <c r="A4" s="42" t="s">
        <v>24</v>
      </c>
      <c r="B4" s="43"/>
      <c r="C4" s="43"/>
      <c r="D4" s="43"/>
    </row>
    <row r="5" spans="1:6" s="2" customFormat="1" ht="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v>3811600</v>
      </c>
      <c r="D6" s="22">
        <v>3592883.33</v>
      </c>
      <c r="E6" s="23">
        <f>C6-D6</f>
        <v>218716.66999999993</v>
      </c>
      <c r="F6" s="23"/>
    </row>
    <row r="7" spans="1:6" s="2" customFormat="1" ht="18.75">
      <c r="A7" s="21" t="s">
        <v>41</v>
      </c>
      <c r="B7" s="16">
        <v>2120</v>
      </c>
      <c r="C7" s="22">
        <v>838530</v>
      </c>
      <c r="D7" s="22">
        <v>795520.61</v>
      </c>
      <c r="E7" s="23">
        <f t="shared" ref="E7:E24" si="0">C7-D7</f>
        <v>43009.390000000014</v>
      </c>
      <c r="F7" s="23"/>
    </row>
    <row r="8" spans="1:6" ht="37.5">
      <c r="A8" s="11" t="s">
        <v>2</v>
      </c>
      <c r="B8" s="16">
        <v>2210</v>
      </c>
      <c r="C8" s="13">
        <f>484687+122596-15000</f>
        <v>592283</v>
      </c>
      <c r="D8" s="13">
        <v>266776.3</v>
      </c>
      <c r="E8" s="23">
        <f t="shared" si="0"/>
        <v>325506.7</v>
      </c>
      <c r="F8" s="23"/>
    </row>
    <row r="9" spans="1:6" ht="18.75">
      <c r="A9" s="11" t="s">
        <v>3</v>
      </c>
      <c r="B9" s="16">
        <v>2230</v>
      </c>
      <c r="C9" s="13">
        <v>387770</v>
      </c>
      <c r="D9" s="13">
        <v>235985.25</v>
      </c>
      <c r="E9" s="23">
        <f t="shared" si="0"/>
        <v>151784.75</v>
      </c>
      <c r="F9" s="23"/>
    </row>
    <row r="10" spans="1:6" ht="18.75">
      <c r="A10" s="11" t="s">
        <v>4</v>
      </c>
      <c r="B10" s="16">
        <v>2240</v>
      </c>
      <c r="C10" s="13">
        <f>250500-3000</f>
        <v>247500</v>
      </c>
      <c r="D10" s="13">
        <v>90054.239999999991</v>
      </c>
      <c r="E10" s="23">
        <f t="shared" si="0"/>
        <v>157445.76000000001</v>
      </c>
      <c r="F10" s="23"/>
    </row>
    <row r="11" spans="1:6" ht="18.75">
      <c r="A11" s="11" t="s">
        <v>5</v>
      </c>
      <c r="B11" s="16">
        <v>2250</v>
      </c>
      <c r="C11" s="13"/>
      <c r="D11" s="13"/>
      <c r="E11" s="23">
        <f t="shared" si="0"/>
        <v>0</v>
      </c>
      <c r="F11" s="23"/>
    </row>
    <row r="12" spans="1:6" ht="18.75">
      <c r="A12" s="11" t="s">
        <v>6</v>
      </c>
      <c r="B12" s="16">
        <v>2271</v>
      </c>
      <c r="C12" s="13"/>
      <c r="D12" s="13"/>
      <c r="E12" s="23">
        <f t="shared" si="0"/>
        <v>0</v>
      </c>
      <c r="F12" s="23"/>
    </row>
    <row r="13" spans="1:6" ht="37.5">
      <c r="A13" s="11" t="s">
        <v>7</v>
      </c>
      <c r="B13" s="16">
        <v>2272</v>
      </c>
      <c r="C13" s="13">
        <v>5915</v>
      </c>
      <c r="D13" s="13">
        <v>4515.2</v>
      </c>
      <c r="E13" s="23">
        <f t="shared" si="0"/>
        <v>1399.8000000000002</v>
      </c>
      <c r="F13" s="23"/>
    </row>
    <row r="14" spans="1:6" ht="18.75">
      <c r="A14" s="11" t="s">
        <v>8</v>
      </c>
      <c r="B14" s="16">
        <v>2273</v>
      </c>
      <c r="C14" s="13">
        <v>47300</v>
      </c>
      <c r="D14" s="13">
        <v>34399.82</v>
      </c>
      <c r="E14" s="23">
        <f t="shared" si="0"/>
        <v>12900.18</v>
      </c>
      <c r="F14" s="23"/>
    </row>
    <row r="15" spans="1:6" ht="18.75">
      <c r="A15" s="11" t="s">
        <v>9</v>
      </c>
      <c r="B15" s="16">
        <v>2274</v>
      </c>
      <c r="C15" s="13"/>
      <c r="D15" s="13"/>
      <c r="E15" s="23">
        <f t="shared" si="0"/>
        <v>0</v>
      </c>
      <c r="F15" s="23"/>
    </row>
    <row r="16" spans="1:6" ht="18.75">
      <c r="A16" s="11" t="s">
        <v>10</v>
      </c>
      <c r="B16" s="16">
        <v>2275</v>
      </c>
      <c r="C16" s="13">
        <f>906470-370000+250-199127</f>
        <v>337593</v>
      </c>
      <c r="D16" s="13">
        <v>337593</v>
      </c>
      <c r="E16" s="23">
        <f t="shared" si="0"/>
        <v>0</v>
      </c>
      <c r="F16" s="23"/>
    </row>
    <row r="17" spans="1:9" ht="33" customHeight="1">
      <c r="A17" s="11" t="s">
        <v>11</v>
      </c>
      <c r="B17" s="16">
        <v>2282</v>
      </c>
      <c r="C17" s="13">
        <v>1800</v>
      </c>
      <c r="D17" s="13">
        <v>864</v>
      </c>
      <c r="E17" s="23">
        <f t="shared" si="0"/>
        <v>936</v>
      </c>
      <c r="F17" s="23"/>
    </row>
    <row r="18" spans="1:9" ht="18" customHeight="1">
      <c r="A18" s="11" t="s">
        <v>14</v>
      </c>
      <c r="B18" s="16">
        <v>2730</v>
      </c>
      <c r="C18" s="13"/>
      <c r="D18" s="13"/>
      <c r="E18" s="23">
        <f t="shared" si="0"/>
        <v>0</v>
      </c>
      <c r="F18" s="23"/>
    </row>
    <row r="19" spans="1:9" ht="15.75" customHeight="1">
      <c r="A19" s="11" t="s">
        <v>15</v>
      </c>
      <c r="B19" s="16">
        <v>2800</v>
      </c>
      <c r="C19" s="13">
        <f>5180+3000</f>
        <v>8180</v>
      </c>
      <c r="D19" s="13">
        <v>7910.79</v>
      </c>
      <c r="E19" s="23">
        <f t="shared" si="0"/>
        <v>269.21000000000004</v>
      </c>
      <c r="F19" s="23"/>
    </row>
    <row r="20" spans="1:9" ht="35.25" customHeight="1">
      <c r="A20" s="11" t="s">
        <v>12</v>
      </c>
      <c r="B20" s="16">
        <v>3110</v>
      </c>
      <c r="C20" s="13">
        <v>120600</v>
      </c>
      <c r="D20" s="13">
        <f>21000+99600</f>
        <v>120600</v>
      </c>
      <c r="E20" s="23">
        <f t="shared" si="0"/>
        <v>0</v>
      </c>
      <c r="F20" s="23"/>
      <c r="H20" s="31"/>
    </row>
    <row r="21" spans="1:9" ht="37.5">
      <c r="A21" s="11" t="s">
        <v>20</v>
      </c>
      <c r="B21" s="16">
        <v>3122</v>
      </c>
      <c r="C21" s="13"/>
      <c r="D21" s="13"/>
      <c r="E21" s="23">
        <f t="shared" si="0"/>
        <v>0</v>
      </c>
      <c r="F21" s="23"/>
      <c r="I21" t="s">
        <v>19</v>
      </c>
    </row>
    <row r="22" spans="1:9" ht="18.75">
      <c r="A22" s="11" t="s">
        <v>21</v>
      </c>
      <c r="B22" s="16">
        <v>3132</v>
      </c>
      <c r="C22" s="13"/>
      <c r="D22" s="13"/>
      <c r="E22" s="23">
        <f t="shared" si="0"/>
        <v>0</v>
      </c>
      <c r="F22" s="23"/>
    </row>
    <row r="23" spans="1:9" ht="37.5">
      <c r="A23" s="27" t="s">
        <v>42</v>
      </c>
      <c r="B23" s="16">
        <v>3142</v>
      </c>
      <c r="C23" s="13"/>
      <c r="D23" s="13"/>
      <c r="E23" s="23">
        <f t="shared" si="0"/>
        <v>0</v>
      </c>
      <c r="F23" s="23"/>
    </row>
    <row r="24" spans="1:9" ht="18.75">
      <c r="A24" s="11" t="s">
        <v>13</v>
      </c>
      <c r="B24" s="12"/>
      <c r="C24" s="14">
        <f>SUM(C6:C23)</f>
        <v>6399071</v>
      </c>
      <c r="D24" s="39">
        <f>SUM(D6:D23)</f>
        <v>5487102.540000001</v>
      </c>
      <c r="E24" s="23">
        <f t="shared" si="0"/>
        <v>911968.45999999903</v>
      </c>
      <c r="F24" s="23"/>
    </row>
    <row r="25" spans="1:9">
      <c r="C25" s="4"/>
      <c r="D25" s="4"/>
    </row>
    <row r="26" spans="1:9">
      <c r="C26" s="4"/>
      <c r="D26" s="4"/>
    </row>
    <row r="27" spans="1:9" ht="29.25" customHeight="1">
      <c r="A27" s="44" t="s">
        <v>25</v>
      </c>
      <c r="B27" s="45"/>
      <c r="C27" s="45"/>
      <c r="D27" s="45"/>
    </row>
    <row r="28" spans="1:9">
      <c r="D28" s="26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>
        <v>1100</v>
      </c>
      <c r="D30" s="13">
        <v>1092</v>
      </c>
      <c r="F30" s="23"/>
    </row>
    <row r="31" spans="1:9" ht="18.75">
      <c r="A31" s="12" t="s">
        <v>3</v>
      </c>
      <c r="B31" s="17">
        <v>2230</v>
      </c>
      <c r="C31" s="13"/>
      <c r="D31" s="13"/>
      <c r="F31" s="23"/>
    </row>
    <row r="32" spans="1:9" ht="18.75">
      <c r="A32" s="12" t="s">
        <v>4</v>
      </c>
      <c r="B32" s="17">
        <v>2240</v>
      </c>
      <c r="C32" s="13"/>
      <c r="D32" s="13"/>
      <c r="F32" s="23"/>
    </row>
    <row r="33" spans="1:6" ht="18.75">
      <c r="A33" s="32" t="s">
        <v>10</v>
      </c>
      <c r="B33" s="17">
        <v>2275</v>
      </c>
      <c r="C33" s="13">
        <v>50</v>
      </c>
      <c r="D33" s="13">
        <v>50</v>
      </c>
      <c r="F33" s="23"/>
    </row>
    <row r="34" spans="1:6" ht="18.75">
      <c r="A34" s="11" t="s">
        <v>15</v>
      </c>
      <c r="B34" s="17">
        <v>2800</v>
      </c>
      <c r="C34" s="13"/>
      <c r="D34" s="13"/>
      <c r="F34" s="23"/>
    </row>
    <row r="35" spans="1:6" ht="37.5">
      <c r="A35" s="11" t="s">
        <v>12</v>
      </c>
      <c r="B35" s="17">
        <v>3110</v>
      </c>
      <c r="C35" s="13"/>
      <c r="D35" s="13"/>
      <c r="F35" s="23"/>
    </row>
    <row r="36" spans="1:6" ht="18.75">
      <c r="A36" s="18" t="s">
        <v>16</v>
      </c>
      <c r="B36" s="19">
        <v>3132</v>
      </c>
      <c r="C36" s="20"/>
      <c r="D36" s="20"/>
      <c r="F36" s="23"/>
    </row>
    <row r="37" spans="1:6" ht="18.75">
      <c r="A37" s="11" t="s">
        <v>13</v>
      </c>
      <c r="B37" s="17"/>
      <c r="C37" s="14">
        <f>SUM(C30:C36)</f>
        <v>1150</v>
      </c>
      <c r="D37" s="14">
        <f>SUM(D30:D36)</f>
        <v>1142</v>
      </c>
      <c r="F37" s="23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5.25" customHeight="1">
      <c r="A41" s="40" t="s">
        <v>26</v>
      </c>
      <c r="B41" s="46"/>
      <c r="C41" s="46"/>
      <c r="D41" s="46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>
        <v>491.85</v>
      </c>
      <c r="D43" s="10" t="s">
        <v>18</v>
      </c>
    </row>
    <row r="44" spans="1:6" ht="37.5">
      <c r="A44" s="11" t="s">
        <v>2</v>
      </c>
      <c r="B44" s="17">
        <v>2210</v>
      </c>
      <c r="C44" s="13">
        <f>21291.33+16255.05</f>
        <v>37546.380000000005</v>
      </c>
      <c r="D44" s="13">
        <f>C57+C70</f>
        <v>8499.7000000000007</v>
      </c>
      <c r="F44" s="23"/>
    </row>
    <row r="45" spans="1:6" ht="18.75">
      <c r="A45" s="12" t="s">
        <v>3</v>
      </c>
      <c r="B45" s="17">
        <v>2230</v>
      </c>
      <c r="C45" s="13">
        <v>54281.120000000003</v>
      </c>
      <c r="D45" s="13">
        <f>C68</f>
        <v>54281.120000000003</v>
      </c>
      <c r="F45" s="23"/>
    </row>
    <row r="46" spans="1:6" ht="18.75">
      <c r="A46" s="12" t="s">
        <v>4</v>
      </c>
      <c r="B46" s="17">
        <v>2240</v>
      </c>
      <c r="C46" s="13"/>
      <c r="D46" s="13"/>
      <c r="F46" s="23"/>
    </row>
    <row r="47" spans="1:6" ht="18.75">
      <c r="A47" s="12" t="s">
        <v>10</v>
      </c>
      <c r="B47" s="17">
        <v>2275</v>
      </c>
      <c r="C47" s="13"/>
      <c r="D47" s="13"/>
      <c r="F47" s="23"/>
    </row>
    <row r="48" spans="1:6" ht="18.75">
      <c r="A48" s="11" t="s">
        <v>15</v>
      </c>
      <c r="B48" s="17">
        <v>2800</v>
      </c>
      <c r="C48" s="13">
        <v>12721.86</v>
      </c>
      <c r="D48" s="13"/>
      <c r="F48" s="23"/>
    </row>
    <row r="49" spans="1:6" ht="37.5">
      <c r="A49" s="11" t="s">
        <v>12</v>
      </c>
      <c r="B49" s="17">
        <v>3110</v>
      </c>
      <c r="C49" s="13">
        <v>66802.62</v>
      </c>
      <c r="D49" s="13">
        <f>C64</f>
        <v>66802.62</v>
      </c>
      <c r="F49" s="23"/>
    </row>
    <row r="50" spans="1:6" ht="18.75">
      <c r="A50" s="18" t="s">
        <v>16</v>
      </c>
      <c r="B50" s="19">
        <v>3132</v>
      </c>
      <c r="C50" s="20"/>
      <c r="D50" s="20"/>
      <c r="F50" s="23"/>
    </row>
    <row r="51" spans="1:6" ht="18.75">
      <c r="A51" s="11" t="s">
        <v>13</v>
      </c>
      <c r="B51" s="17"/>
      <c r="C51" s="14">
        <f>C44+C45+C48+C49+C50</f>
        <v>171351.97999999998</v>
      </c>
      <c r="D51" s="14">
        <f>D44+D45+D48+D49+D50</f>
        <v>129583.44</v>
      </c>
      <c r="F51" s="23"/>
    </row>
    <row r="54" spans="1:6" ht="35.25" customHeight="1">
      <c r="A54" s="40" t="s">
        <v>53</v>
      </c>
      <c r="B54" s="46"/>
      <c r="C54" s="46"/>
      <c r="D54" s="46"/>
    </row>
    <row r="56" spans="1:6" ht="18.75">
      <c r="A56" s="51" t="s">
        <v>48</v>
      </c>
      <c r="B56" s="52"/>
      <c r="C56" s="53" t="s">
        <v>28</v>
      </c>
      <c r="D56" s="52"/>
    </row>
    <row r="57" spans="1:6" ht="18.75">
      <c r="A57" s="32" t="s">
        <v>36</v>
      </c>
      <c r="B57" s="28">
        <v>2210</v>
      </c>
      <c r="C57" s="54">
        <f>2016+840+1200+2480+980</f>
        <v>7516</v>
      </c>
      <c r="D57" s="54"/>
    </row>
    <row r="58" spans="1:6" ht="18.75" hidden="1">
      <c r="A58" s="32" t="s">
        <v>30</v>
      </c>
      <c r="B58" s="28">
        <v>2210</v>
      </c>
      <c r="C58" s="47"/>
      <c r="D58" s="48"/>
    </row>
    <row r="59" spans="1:6" ht="18.75" hidden="1">
      <c r="A59" s="32" t="s">
        <v>33</v>
      </c>
      <c r="B59" s="28">
        <v>2210</v>
      </c>
      <c r="C59" s="47"/>
      <c r="D59" s="48"/>
    </row>
    <row r="60" spans="1:6" ht="18.75" hidden="1">
      <c r="A60" s="32" t="s">
        <v>38</v>
      </c>
      <c r="B60" s="29">
        <v>3110.221</v>
      </c>
      <c r="C60" s="49"/>
      <c r="D60" s="50"/>
    </row>
    <row r="61" spans="1:6" ht="18.75" hidden="1">
      <c r="A61" s="32" t="s">
        <v>29</v>
      </c>
      <c r="B61" s="28">
        <v>2210</v>
      </c>
      <c r="C61" s="47"/>
      <c r="D61" s="48"/>
    </row>
    <row r="62" spans="1:6" ht="18.75" hidden="1">
      <c r="A62" s="32" t="s">
        <v>31</v>
      </c>
      <c r="B62" s="28">
        <v>2210</v>
      </c>
      <c r="C62" s="47"/>
      <c r="D62" s="48"/>
    </row>
    <row r="63" spans="1:6" ht="18.75" hidden="1">
      <c r="A63" s="32" t="s">
        <v>37</v>
      </c>
      <c r="B63" s="28">
        <v>2210</v>
      </c>
      <c r="C63" s="47"/>
      <c r="D63" s="48"/>
    </row>
    <row r="64" spans="1:6" ht="18.75">
      <c r="A64" s="32" t="s">
        <v>32</v>
      </c>
      <c r="B64" s="28">
        <v>3110</v>
      </c>
      <c r="C64" s="49">
        <v>66802.62</v>
      </c>
      <c r="D64" s="50"/>
    </row>
    <row r="65" spans="1:4" ht="18.75" hidden="1">
      <c r="A65" s="32" t="s">
        <v>34</v>
      </c>
      <c r="B65" s="28">
        <v>2210</v>
      </c>
      <c r="C65" s="49"/>
      <c r="D65" s="50"/>
    </row>
    <row r="66" spans="1:4" ht="18.75" hidden="1">
      <c r="A66" s="32" t="s">
        <v>35</v>
      </c>
      <c r="B66" s="28">
        <v>2210</v>
      </c>
      <c r="C66" s="49"/>
      <c r="D66" s="50"/>
    </row>
    <row r="67" spans="1:4" ht="18.75" hidden="1">
      <c r="A67" s="32" t="s">
        <v>47</v>
      </c>
      <c r="B67" s="28">
        <v>2240</v>
      </c>
      <c r="C67" s="49"/>
      <c r="D67" s="50"/>
    </row>
    <row r="68" spans="1:4" ht="18.75">
      <c r="A68" s="32" t="s">
        <v>39</v>
      </c>
      <c r="B68" s="28">
        <v>2230</v>
      </c>
      <c r="C68" s="49">
        <v>54281.120000000003</v>
      </c>
      <c r="D68" s="50"/>
    </row>
    <row r="69" spans="1:4" ht="18.75" hidden="1">
      <c r="A69" s="32" t="s">
        <v>40</v>
      </c>
      <c r="B69" s="28">
        <v>2210</v>
      </c>
      <c r="C69" s="49"/>
      <c r="D69" s="50"/>
    </row>
    <row r="70" spans="1:4" ht="18.75">
      <c r="A70" s="32" t="s">
        <v>46</v>
      </c>
      <c r="B70" s="28">
        <v>2210</v>
      </c>
      <c r="C70" s="49">
        <f>491.85+491.85</f>
        <v>983.7</v>
      </c>
      <c r="D70" s="50"/>
    </row>
    <row r="71" spans="1:4" ht="18.75" hidden="1">
      <c r="A71" s="32" t="s">
        <v>44</v>
      </c>
      <c r="B71" s="28">
        <v>2210</v>
      </c>
      <c r="C71" s="49"/>
      <c r="D71" s="50"/>
    </row>
    <row r="72" spans="1:4" ht="18.75" hidden="1">
      <c r="A72" s="32" t="s">
        <v>43</v>
      </c>
      <c r="B72" s="28">
        <v>2210</v>
      </c>
      <c r="C72" s="49"/>
      <c r="D72" s="50"/>
    </row>
    <row r="73" spans="1:4" ht="18.75" hidden="1">
      <c r="A73" s="32" t="s">
        <v>45</v>
      </c>
      <c r="B73" s="33">
        <v>2210</v>
      </c>
      <c r="C73" s="49"/>
      <c r="D73" s="50"/>
    </row>
    <row r="74" spans="1:4" ht="18.75">
      <c r="A74" s="57"/>
      <c r="B74" s="58"/>
      <c r="C74" s="49"/>
      <c r="D74" s="50"/>
    </row>
    <row r="75" spans="1:4" ht="18.75">
      <c r="A75" s="57"/>
      <c r="B75" s="58"/>
      <c r="C75" s="59">
        <f>SUM(C57:D74)</f>
        <v>129583.43999999999</v>
      </c>
      <c r="D75" s="60"/>
    </row>
  </sheetData>
  <mergeCells count="29">
    <mergeCell ref="C68:D68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  <mergeCell ref="C63:D63"/>
    <mergeCell ref="C64:D64"/>
    <mergeCell ref="C65:D65"/>
    <mergeCell ref="C66:D66"/>
    <mergeCell ref="C67:D67"/>
    <mergeCell ref="A2:D2"/>
    <mergeCell ref="A4:D4"/>
    <mergeCell ref="A27:D27"/>
    <mergeCell ref="A41:D41"/>
    <mergeCell ref="C62:D62"/>
    <mergeCell ref="A54:D54"/>
    <mergeCell ref="C61:D61"/>
    <mergeCell ref="C58:D58"/>
    <mergeCell ref="C59:D59"/>
    <mergeCell ref="C60:D60"/>
    <mergeCell ref="A56:B56"/>
    <mergeCell ref="C56:D56"/>
    <mergeCell ref="C57:D57"/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4"/>
  <sheetViews>
    <sheetView topLeftCell="A55" workbookViewId="0">
      <selection activeCell="H7" sqref="H7"/>
    </sheetView>
  </sheetViews>
  <sheetFormatPr defaultRowHeight="15"/>
  <cols>
    <col min="1" max="1" width="40.875" style="3" customWidth="1"/>
    <col min="2" max="2" width="8.875" style="1" customWidth="1"/>
    <col min="3" max="3" width="17.875" customWidth="1"/>
    <col min="4" max="4" width="14.5" customWidth="1"/>
    <col min="5" max="5" width="10.625" hidden="1" customWidth="1"/>
    <col min="6" max="6" width="10.875" customWidth="1"/>
  </cols>
  <sheetData>
    <row r="2" spans="1:6" ht="66.75" customHeight="1">
      <c r="A2" s="40" t="s">
        <v>54</v>
      </c>
      <c r="B2" s="41"/>
      <c r="C2" s="41"/>
      <c r="D2" s="41"/>
    </row>
    <row r="3" spans="1:6" ht="61.5" customHeight="1">
      <c r="A3" s="55" t="s">
        <v>51</v>
      </c>
      <c r="B3" s="41"/>
      <c r="C3" s="41"/>
      <c r="D3" s="41"/>
    </row>
    <row r="4" spans="1:6" ht="39.75" customHeight="1">
      <c r="A4" s="42" t="s">
        <v>24</v>
      </c>
      <c r="B4" s="43"/>
      <c r="C4" s="43"/>
      <c r="D4" s="43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f>2283920+266184</f>
        <v>2550104</v>
      </c>
      <c r="D6" s="22">
        <f>2124174.17+125855.02+36158.74</f>
        <v>2286187.9300000002</v>
      </c>
      <c r="E6" s="23">
        <f>C6-D6</f>
        <v>263916.06999999983</v>
      </c>
      <c r="F6" s="23"/>
    </row>
    <row r="7" spans="1:6" s="2" customFormat="1" ht="18.75">
      <c r="A7" s="21" t="s">
        <v>41</v>
      </c>
      <c r="B7" s="16">
        <v>2120</v>
      </c>
      <c r="C7" s="22">
        <f>502460+58566</f>
        <v>561026</v>
      </c>
      <c r="D7" s="22">
        <f>7954.95+28272.32+460704.67</f>
        <v>496931.94</v>
      </c>
      <c r="E7" s="23">
        <f t="shared" ref="E7:E24" si="0">C7-D7</f>
        <v>64094.06</v>
      </c>
      <c r="F7" s="23"/>
    </row>
    <row r="8" spans="1:6" ht="37.5">
      <c r="A8" s="11" t="s">
        <v>2</v>
      </c>
      <c r="B8" s="16">
        <v>2210</v>
      </c>
      <c r="C8" s="13">
        <f>124918+500670</f>
        <v>625588</v>
      </c>
      <c r="D8" s="13">
        <f>119881.5+500323.96</f>
        <v>620205.46</v>
      </c>
      <c r="E8" s="23">
        <f t="shared" si="0"/>
        <v>5382.5400000000373</v>
      </c>
      <c r="F8" s="23"/>
    </row>
    <row r="9" spans="1:6" ht="18.75">
      <c r="A9" s="11" t="s">
        <v>3</v>
      </c>
      <c r="B9" s="16">
        <v>2230</v>
      </c>
      <c r="C9" s="13">
        <v>173360</v>
      </c>
      <c r="D9" s="13">
        <f>92286.41+45545.6</f>
        <v>137832.01</v>
      </c>
      <c r="E9" s="23">
        <f t="shared" si="0"/>
        <v>35527.989999999991</v>
      </c>
      <c r="F9" s="23"/>
    </row>
    <row r="10" spans="1:6" ht="18.75">
      <c r="A10" s="11" t="s">
        <v>4</v>
      </c>
      <c r="B10" s="16">
        <v>2240</v>
      </c>
      <c r="C10" s="13">
        <v>38380</v>
      </c>
      <c r="D10" s="13">
        <f>37083.94</f>
        <v>37083.94</v>
      </c>
      <c r="E10" s="23">
        <f t="shared" si="0"/>
        <v>1296.0599999999977</v>
      </c>
      <c r="F10" s="23"/>
    </row>
    <row r="11" spans="1:6" ht="18.75">
      <c r="A11" s="11" t="s">
        <v>5</v>
      </c>
      <c r="B11" s="16">
        <v>2250</v>
      </c>
      <c r="C11" s="13">
        <v>352.48</v>
      </c>
      <c r="D11" s="13">
        <v>352.48</v>
      </c>
      <c r="E11" s="23">
        <f t="shared" si="0"/>
        <v>0</v>
      </c>
      <c r="F11" s="23"/>
    </row>
    <row r="12" spans="1:6" ht="18.75">
      <c r="A12" s="11" t="s">
        <v>6</v>
      </c>
      <c r="B12" s="16">
        <v>2271</v>
      </c>
      <c r="C12" s="13"/>
      <c r="D12" s="13"/>
      <c r="E12" s="23">
        <f t="shared" si="0"/>
        <v>0</v>
      </c>
      <c r="F12" s="23"/>
    </row>
    <row r="13" spans="1:6" ht="37.5">
      <c r="A13" s="11" t="s">
        <v>7</v>
      </c>
      <c r="B13" s="16">
        <v>2272</v>
      </c>
      <c r="C13" s="13">
        <f>4085+3000</f>
        <v>7085</v>
      </c>
      <c r="D13" s="13">
        <v>6988.6</v>
      </c>
      <c r="E13" s="23">
        <f t="shared" si="0"/>
        <v>96.399999999999636</v>
      </c>
      <c r="F13" s="23"/>
    </row>
    <row r="14" spans="1:6" ht="18.75">
      <c r="A14" s="11" t="s">
        <v>8</v>
      </c>
      <c r="B14" s="16">
        <v>2273</v>
      </c>
      <c r="C14" s="13">
        <f>106810+30000</f>
        <v>136810</v>
      </c>
      <c r="D14" s="13">
        <v>136333.79999999999</v>
      </c>
      <c r="E14" s="23">
        <f t="shared" si="0"/>
        <v>476.20000000001164</v>
      </c>
      <c r="F14" s="23"/>
    </row>
    <row r="15" spans="1:6" ht="18.75">
      <c r="A15" s="11" t="s">
        <v>9</v>
      </c>
      <c r="B15" s="16">
        <v>2274</v>
      </c>
      <c r="C15" s="13"/>
      <c r="D15" s="13"/>
      <c r="E15" s="23">
        <f t="shared" si="0"/>
        <v>0</v>
      </c>
      <c r="F15" s="23"/>
    </row>
    <row r="16" spans="1:6" ht="18.75">
      <c r="A16" s="11" t="s">
        <v>10</v>
      </c>
      <c r="B16" s="16">
        <v>2275</v>
      </c>
      <c r="C16" s="13">
        <v>369750</v>
      </c>
      <c r="D16" s="13">
        <v>369750</v>
      </c>
      <c r="E16" s="23">
        <f t="shared" si="0"/>
        <v>0</v>
      </c>
      <c r="F16" s="23"/>
    </row>
    <row r="17" spans="1:9" ht="33.75" customHeight="1">
      <c r="A17" s="11" t="s">
        <v>11</v>
      </c>
      <c r="B17" s="16">
        <v>2282</v>
      </c>
      <c r="C17" s="13">
        <v>1800</v>
      </c>
      <c r="D17" s="13">
        <v>432</v>
      </c>
      <c r="E17" s="23">
        <f t="shared" si="0"/>
        <v>1368</v>
      </c>
      <c r="F17" s="23"/>
    </row>
    <row r="18" spans="1:9" ht="18" customHeight="1">
      <c r="A18" s="11" t="s">
        <v>14</v>
      </c>
      <c r="B18" s="16">
        <v>2730</v>
      </c>
      <c r="C18" s="13"/>
      <c r="D18" s="13"/>
      <c r="E18" s="23">
        <f t="shared" si="0"/>
        <v>0</v>
      </c>
      <c r="F18" s="23"/>
    </row>
    <row r="19" spans="1:9" ht="15.75" customHeight="1">
      <c r="A19" s="11" t="s">
        <v>15</v>
      </c>
      <c r="B19" s="16">
        <v>2800</v>
      </c>
      <c r="C19" s="13">
        <v>8053</v>
      </c>
      <c r="D19" s="13">
        <v>7698.79</v>
      </c>
      <c r="E19" s="23">
        <f t="shared" si="0"/>
        <v>354.21000000000004</v>
      </c>
      <c r="F19" s="23"/>
    </row>
    <row r="20" spans="1:9" ht="36.75" customHeight="1">
      <c r="A20" s="11" t="s">
        <v>12</v>
      </c>
      <c r="B20" s="16">
        <v>3110</v>
      </c>
      <c r="C20" s="13">
        <v>63800</v>
      </c>
      <c r="D20" s="13">
        <f>14000+49800</f>
        <v>63800</v>
      </c>
      <c r="E20" s="23">
        <f t="shared" si="0"/>
        <v>0</v>
      </c>
      <c r="F20" s="23"/>
      <c r="H20" s="31"/>
    </row>
    <row r="21" spans="1:9" ht="37.5">
      <c r="A21" s="11" t="s">
        <v>20</v>
      </c>
      <c r="B21" s="16">
        <v>3122</v>
      </c>
      <c r="C21" s="13"/>
      <c r="D21" s="13"/>
      <c r="E21" s="23">
        <f t="shared" si="0"/>
        <v>0</v>
      </c>
      <c r="F21" s="23"/>
      <c r="I21" t="s">
        <v>19</v>
      </c>
    </row>
    <row r="22" spans="1:9" ht="18.75">
      <c r="A22" s="11" t="s">
        <v>21</v>
      </c>
      <c r="B22" s="16">
        <v>3132</v>
      </c>
      <c r="C22" s="13"/>
      <c r="D22" s="13"/>
      <c r="E22" s="23">
        <f t="shared" si="0"/>
        <v>0</v>
      </c>
      <c r="F22" s="23"/>
    </row>
    <row r="23" spans="1:9" ht="37.5">
      <c r="A23" s="27" t="s">
        <v>42</v>
      </c>
      <c r="B23" s="16">
        <v>3142</v>
      </c>
      <c r="C23" s="13"/>
      <c r="D23" s="13"/>
      <c r="E23" s="23">
        <f t="shared" si="0"/>
        <v>0</v>
      </c>
      <c r="F23" s="23"/>
    </row>
    <row r="24" spans="1:9" ht="18.75">
      <c r="A24" s="11" t="s">
        <v>13</v>
      </c>
      <c r="B24" s="12"/>
      <c r="C24" s="14">
        <f>SUM(C6:C23)</f>
        <v>4536108.4800000004</v>
      </c>
      <c r="D24" s="36">
        <f>SUM(D6:D23)</f>
        <v>4163596.9499999997</v>
      </c>
      <c r="E24" s="23">
        <f t="shared" si="0"/>
        <v>372511.53000000073</v>
      </c>
      <c r="F24" s="23"/>
    </row>
    <row r="25" spans="1:9">
      <c r="C25" s="4"/>
      <c r="D25" s="4"/>
    </row>
    <row r="26" spans="1:9" ht="15.75" customHeight="1">
      <c r="C26" s="4"/>
      <c r="D26" s="4"/>
    </row>
    <row r="27" spans="1:9" ht="30" customHeight="1">
      <c r="A27" s="44" t="s">
        <v>25</v>
      </c>
      <c r="B27" s="45"/>
      <c r="C27" s="45"/>
      <c r="D27" s="45"/>
    </row>
    <row r="28" spans="1:9">
      <c r="D28" s="26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/>
      <c r="D30" s="13"/>
      <c r="F30" s="23"/>
    </row>
    <row r="31" spans="1:9" ht="18.75">
      <c r="A31" s="12" t="s">
        <v>3</v>
      </c>
      <c r="B31" s="17">
        <v>2230</v>
      </c>
      <c r="C31" s="13">
        <v>20000</v>
      </c>
      <c r="D31" s="13">
        <v>18606.400000000001</v>
      </c>
      <c r="F31" s="23"/>
    </row>
    <row r="32" spans="1:9" ht="18.75">
      <c r="A32" s="12" t="s">
        <v>4</v>
      </c>
      <c r="B32" s="17">
        <v>2240</v>
      </c>
      <c r="C32" s="13"/>
      <c r="D32" s="13"/>
      <c r="F32" s="23"/>
    </row>
    <row r="33" spans="1:6" ht="18.75">
      <c r="A33" s="32" t="s">
        <v>10</v>
      </c>
      <c r="B33" s="34">
        <v>2275</v>
      </c>
      <c r="C33" s="13">
        <v>1</v>
      </c>
      <c r="D33" s="13">
        <v>1</v>
      </c>
      <c r="F33" s="23"/>
    </row>
    <row r="34" spans="1:6" ht="18.75">
      <c r="A34" s="11" t="s">
        <v>15</v>
      </c>
      <c r="B34" s="17">
        <v>2800</v>
      </c>
      <c r="C34" s="13"/>
      <c r="D34" s="13"/>
      <c r="F34" s="23"/>
    </row>
    <row r="35" spans="1:6" ht="37.5">
      <c r="A35" s="11" t="s">
        <v>12</v>
      </c>
      <c r="B35" s="17">
        <v>3110</v>
      </c>
      <c r="C35" s="13"/>
      <c r="D35" s="13"/>
      <c r="F35" s="23"/>
    </row>
    <row r="36" spans="1:6" ht="18.75">
      <c r="A36" s="18" t="s">
        <v>16</v>
      </c>
      <c r="B36" s="19">
        <v>3132</v>
      </c>
      <c r="C36" s="20"/>
      <c r="D36" s="20"/>
      <c r="F36" s="23"/>
    </row>
    <row r="37" spans="1:6" ht="18.75">
      <c r="A37" s="11" t="s">
        <v>13</v>
      </c>
      <c r="B37" s="17"/>
      <c r="C37" s="14">
        <f>SUM(C30:C36)</f>
        <v>20001</v>
      </c>
      <c r="D37" s="14">
        <f>SUM(D30:D36)</f>
        <v>18607.400000000001</v>
      </c>
      <c r="F37" s="23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5.25" customHeight="1">
      <c r="A40" s="40" t="s">
        <v>26</v>
      </c>
      <c r="B40" s="46"/>
      <c r="C40" s="46"/>
      <c r="D40" s="46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v>491.85</v>
      </c>
      <c r="D43" s="13">
        <f>C56+C69</f>
        <v>6581.85</v>
      </c>
      <c r="F43" s="23"/>
    </row>
    <row r="44" spans="1:6" ht="18.75">
      <c r="A44" s="12" t="s">
        <v>3</v>
      </c>
      <c r="B44" s="17">
        <v>2230</v>
      </c>
      <c r="C44" s="13">
        <f>21291.33+16255.05</f>
        <v>37546.380000000005</v>
      </c>
      <c r="D44" s="13">
        <f>C67</f>
        <v>22866.03</v>
      </c>
      <c r="F44" s="23"/>
    </row>
    <row r="45" spans="1:6" ht="18.75">
      <c r="A45" s="12" t="s">
        <v>4</v>
      </c>
      <c r="B45" s="17">
        <v>2240</v>
      </c>
      <c r="C45" s="13"/>
      <c r="D45" s="13"/>
      <c r="F45" s="23"/>
    </row>
    <row r="46" spans="1:6" ht="18.75">
      <c r="A46" s="12" t="s">
        <v>10</v>
      </c>
      <c r="B46" s="17">
        <v>2275</v>
      </c>
      <c r="C46" s="13"/>
      <c r="D46" s="13"/>
      <c r="F46" s="23"/>
    </row>
    <row r="47" spans="1:6" ht="18.75">
      <c r="A47" s="11" t="s">
        <v>15</v>
      </c>
      <c r="B47" s="17">
        <v>2800</v>
      </c>
      <c r="C47" s="13"/>
      <c r="D47" s="13"/>
      <c r="F47" s="23"/>
    </row>
    <row r="48" spans="1:6" ht="37.5">
      <c r="A48" s="11" t="s">
        <v>12</v>
      </c>
      <c r="B48" s="17">
        <v>3110</v>
      </c>
      <c r="C48" s="13">
        <v>12721.86</v>
      </c>
      <c r="D48" s="13">
        <f>C63</f>
        <v>20431.46</v>
      </c>
      <c r="F48" s="23"/>
    </row>
    <row r="49" spans="1:6" ht="18.75">
      <c r="A49" s="18" t="s">
        <v>16</v>
      </c>
      <c r="B49" s="19">
        <v>3132</v>
      </c>
      <c r="C49" s="20"/>
      <c r="D49" s="20"/>
      <c r="F49" s="23"/>
    </row>
    <row r="50" spans="1:6" ht="18.75">
      <c r="A50" s="11" t="s">
        <v>13</v>
      </c>
      <c r="B50" s="17"/>
      <c r="C50" s="14">
        <f>C43+C44+C47+C48+C49</f>
        <v>50760.090000000004</v>
      </c>
      <c r="D50" s="14">
        <f>D43+D44+D47+D48+D49</f>
        <v>49879.34</v>
      </c>
      <c r="F50" s="23"/>
    </row>
    <row r="53" spans="1:6" ht="34.5" customHeight="1">
      <c r="A53" s="40" t="s">
        <v>53</v>
      </c>
      <c r="B53" s="46"/>
      <c r="C53" s="46"/>
      <c r="D53" s="46"/>
    </row>
    <row r="55" spans="1:6" ht="18.75">
      <c r="A55" s="51" t="s">
        <v>48</v>
      </c>
      <c r="B55" s="52"/>
      <c r="C55" s="53" t="s">
        <v>28</v>
      </c>
      <c r="D55" s="52"/>
    </row>
    <row r="56" spans="1:6" ht="18.75">
      <c r="A56" s="32" t="s">
        <v>36</v>
      </c>
      <c r="B56" s="28">
        <v>2210</v>
      </c>
      <c r="C56" s="54">
        <f>290+1680+840+700+300+1200+1080</f>
        <v>6090</v>
      </c>
      <c r="D56" s="54"/>
    </row>
    <row r="57" spans="1:6" ht="18.75" hidden="1">
      <c r="A57" s="32" t="s">
        <v>30</v>
      </c>
      <c r="B57" s="28">
        <v>2210</v>
      </c>
      <c r="C57" s="47"/>
      <c r="D57" s="48"/>
    </row>
    <row r="58" spans="1:6" ht="18.75" hidden="1">
      <c r="A58" s="32" t="s">
        <v>33</v>
      </c>
      <c r="B58" s="28">
        <v>2210</v>
      </c>
      <c r="C58" s="47"/>
      <c r="D58" s="48"/>
    </row>
    <row r="59" spans="1:6" ht="18.75" hidden="1">
      <c r="A59" s="32" t="s">
        <v>38</v>
      </c>
      <c r="B59" s="29">
        <v>3110.221</v>
      </c>
      <c r="C59" s="49"/>
      <c r="D59" s="50"/>
    </row>
    <row r="60" spans="1:6" ht="18.75" hidden="1">
      <c r="A60" s="32" t="s">
        <v>29</v>
      </c>
      <c r="B60" s="28">
        <v>2210</v>
      </c>
      <c r="C60" s="47"/>
      <c r="D60" s="48"/>
    </row>
    <row r="61" spans="1:6" ht="18.75" hidden="1">
      <c r="A61" s="32" t="s">
        <v>31</v>
      </c>
      <c r="B61" s="28">
        <v>2210</v>
      </c>
      <c r="C61" s="47"/>
      <c r="D61" s="48"/>
    </row>
    <row r="62" spans="1:6" ht="18.75" hidden="1">
      <c r="A62" s="32" t="s">
        <v>37</v>
      </c>
      <c r="B62" s="28">
        <v>2210</v>
      </c>
      <c r="C62" s="47"/>
      <c r="D62" s="48"/>
    </row>
    <row r="63" spans="1:6" ht="18.75">
      <c r="A63" s="32" t="s">
        <v>32</v>
      </c>
      <c r="B63" s="28">
        <v>3110</v>
      </c>
      <c r="C63" s="49">
        <v>20431.46</v>
      </c>
      <c r="D63" s="50"/>
    </row>
    <row r="64" spans="1:6" ht="18.75" hidden="1">
      <c r="A64" s="32" t="s">
        <v>34</v>
      </c>
      <c r="B64" s="28">
        <v>2210</v>
      </c>
      <c r="C64" s="49"/>
      <c r="D64" s="50"/>
    </row>
    <row r="65" spans="1:4" ht="18.75" hidden="1">
      <c r="A65" s="32" t="s">
        <v>35</v>
      </c>
      <c r="B65" s="28">
        <v>2210</v>
      </c>
      <c r="C65" s="49"/>
      <c r="D65" s="50"/>
    </row>
    <row r="66" spans="1:4" ht="18.75" hidden="1">
      <c r="A66" s="32" t="s">
        <v>47</v>
      </c>
      <c r="B66" s="28">
        <v>2240</v>
      </c>
      <c r="C66" s="49"/>
      <c r="D66" s="50"/>
    </row>
    <row r="67" spans="1:4" ht="18.75">
      <c r="A67" s="32" t="s">
        <v>39</v>
      </c>
      <c r="B67" s="28">
        <v>2230</v>
      </c>
      <c r="C67" s="49">
        <v>22866.03</v>
      </c>
      <c r="D67" s="50"/>
    </row>
    <row r="68" spans="1:4" ht="18.75" hidden="1">
      <c r="A68" s="32" t="s">
        <v>40</v>
      </c>
      <c r="B68" s="28">
        <v>2210</v>
      </c>
      <c r="C68" s="49"/>
      <c r="D68" s="50"/>
    </row>
    <row r="69" spans="1:4" ht="18.75">
      <c r="A69" s="32" t="s">
        <v>46</v>
      </c>
      <c r="B69" s="28">
        <v>2210</v>
      </c>
      <c r="C69" s="49">
        <v>491.85</v>
      </c>
      <c r="D69" s="50"/>
    </row>
    <row r="70" spans="1:4" ht="18.75" hidden="1">
      <c r="A70" s="32" t="s">
        <v>44</v>
      </c>
      <c r="B70" s="28">
        <v>2210</v>
      </c>
      <c r="C70" s="49"/>
      <c r="D70" s="50"/>
    </row>
    <row r="71" spans="1:4" ht="18.75" hidden="1">
      <c r="A71" s="32" t="s">
        <v>43</v>
      </c>
      <c r="B71" s="28">
        <v>2210</v>
      </c>
      <c r="C71" s="49"/>
      <c r="D71" s="50"/>
    </row>
    <row r="72" spans="1:4" ht="18.75" hidden="1">
      <c r="A72" s="32" t="s">
        <v>45</v>
      </c>
      <c r="B72" s="33">
        <v>2210</v>
      </c>
      <c r="C72" s="49"/>
      <c r="D72" s="50"/>
    </row>
    <row r="73" spans="1:4" ht="18.75">
      <c r="A73" s="57"/>
      <c r="B73" s="58"/>
      <c r="C73" s="49"/>
      <c r="D73" s="50"/>
    </row>
    <row r="74" spans="1:4" ht="18.75">
      <c r="A74" s="57"/>
      <c r="B74" s="58"/>
      <c r="C74" s="59">
        <f>SUM(C56:D73)</f>
        <v>49879.34</v>
      </c>
      <c r="D74" s="60"/>
    </row>
  </sheetData>
  <mergeCells count="29">
    <mergeCell ref="C67:D67"/>
    <mergeCell ref="A73:B73"/>
    <mergeCell ref="C73:D73"/>
    <mergeCell ref="A74:B74"/>
    <mergeCell ref="C74:D74"/>
    <mergeCell ref="C68:D68"/>
    <mergeCell ref="C69:D69"/>
    <mergeCell ref="C70:D70"/>
    <mergeCell ref="C71:D71"/>
    <mergeCell ref="C72:D72"/>
    <mergeCell ref="C62:D62"/>
    <mergeCell ref="C63:D63"/>
    <mergeCell ref="C64:D64"/>
    <mergeCell ref="C65:D65"/>
    <mergeCell ref="C66:D66"/>
    <mergeCell ref="A2:D2"/>
    <mergeCell ref="A4:D4"/>
    <mergeCell ref="A27:D27"/>
    <mergeCell ref="A40:D40"/>
    <mergeCell ref="C61:D61"/>
    <mergeCell ref="A53:D53"/>
    <mergeCell ref="C60:D60"/>
    <mergeCell ref="C57:D57"/>
    <mergeCell ref="C58:D58"/>
    <mergeCell ref="C59:D59"/>
    <mergeCell ref="A55:B55"/>
    <mergeCell ref="C55:D55"/>
    <mergeCell ref="C56:D56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2"/>
  <sheetViews>
    <sheetView workbookViewId="0">
      <selection activeCell="G47" sqref="G47"/>
    </sheetView>
  </sheetViews>
  <sheetFormatPr defaultRowHeight="15"/>
  <cols>
    <col min="1" max="1" width="40.875" style="3" customWidth="1"/>
    <col min="2" max="2" width="9" style="1" customWidth="1"/>
    <col min="3" max="3" width="17.5" customWidth="1"/>
    <col min="4" max="4" width="16" customWidth="1"/>
    <col min="5" max="5" width="10.25" hidden="1" customWidth="1"/>
    <col min="6" max="6" width="10.25" customWidth="1"/>
  </cols>
  <sheetData>
    <row r="2" spans="1:6" ht="45.75" customHeight="1">
      <c r="A2" s="40" t="s">
        <v>54</v>
      </c>
      <c r="B2" s="41"/>
      <c r="C2" s="41"/>
      <c r="D2" s="41"/>
    </row>
    <row r="3" spans="1:6" ht="48" customHeight="1">
      <c r="A3" s="55" t="s">
        <v>50</v>
      </c>
      <c r="B3" s="41"/>
      <c r="C3" s="41"/>
      <c r="D3" s="41"/>
    </row>
    <row r="4" spans="1:6" ht="40.5" customHeight="1">
      <c r="A4" s="42" t="s">
        <v>24</v>
      </c>
      <c r="B4" s="43"/>
      <c r="C4" s="43"/>
      <c r="D4" s="43"/>
    </row>
    <row r="5" spans="1:6" s="2" customFormat="1" ht="73.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f>1613510+19700</f>
        <v>1633210</v>
      </c>
      <c r="D6" s="22">
        <f>1464149.64+17711.76</f>
        <v>1481861.4</v>
      </c>
      <c r="E6" s="23">
        <f>C6-D6</f>
        <v>151348.60000000009</v>
      </c>
      <c r="F6" s="23"/>
    </row>
    <row r="7" spans="1:6" s="2" customFormat="1" ht="18.75">
      <c r="A7" s="21" t="s">
        <v>41</v>
      </c>
      <c r="B7" s="16">
        <v>2120</v>
      </c>
      <c r="C7" s="22">
        <f>354970+10970</f>
        <v>365940</v>
      </c>
      <c r="D7" s="22">
        <f>327878.41+3896.58</f>
        <v>331774.99</v>
      </c>
      <c r="E7" s="23">
        <f t="shared" ref="E7:E24" si="0">C7-D7</f>
        <v>34165.010000000009</v>
      </c>
      <c r="F7" s="23"/>
    </row>
    <row r="8" spans="1:6" ht="37.5">
      <c r="A8" s="11" t="s">
        <v>2</v>
      </c>
      <c r="B8" s="16">
        <v>2210</v>
      </c>
      <c r="C8" s="13">
        <v>26000</v>
      </c>
      <c r="D8" s="13">
        <v>25242.9</v>
      </c>
      <c r="E8" s="23">
        <f t="shared" si="0"/>
        <v>757.09999999999854</v>
      </c>
      <c r="F8" s="23"/>
    </row>
    <row r="9" spans="1:6" ht="18.75">
      <c r="A9" s="11" t="s">
        <v>3</v>
      </c>
      <c r="B9" s="16">
        <v>2230</v>
      </c>
      <c r="C9" s="13">
        <v>79340</v>
      </c>
      <c r="D9" s="13">
        <v>43462.1</v>
      </c>
      <c r="E9" s="23">
        <f t="shared" si="0"/>
        <v>35877.9</v>
      </c>
      <c r="F9" s="23"/>
    </row>
    <row r="10" spans="1:6" ht="18.75">
      <c r="A10" s="11" t="s">
        <v>4</v>
      </c>
      <c r="B10" s="16">
        <v>2240</v>
      </c>
      <c r="C10" s="13">
        <f>15580-1300</f>
        <v>14280</v>
      </c>
      <c r="D10" s="13">
        <v>5251.81</v>
      </c>
      <c r="E10" s="23">
        <f t="shared" si="0"/>
        <v>9028.1899999999987</v>
      </c>
      <c r="F10" s="23"/>
    </row>
    <row r="11" spans="1:6" ht="18.75">
      <c r="A11" s="11" t="s">
        <v>5</v>
      </c>
      <c r="B11" s="16">
        <v>2250</v>
      </c>
      <c r="C11" s="13">
        <v>986.91</v>
      </c>
      <c r="D11" s="13">
        <v>986.91</v>
      </c>
      <c r="E11" s="23">
        <f t="shared" si="0"/>
        <v>0</v>
      </c>
      <c r="F11" s="23"/>
    </row>
    <row r="12" spans="1:6" ht="18.75">
      <c r="A12" s="11" t="s">
        <v>6</v>
      </c>
      <c r="B12" s="16">
        <v>2271</v>
      </c>
      <c r="C12" s="13"/>
      <c r="D12" s="13"/>
      <c r="E12" s="23">
        <f t="shared" si="0"/>
        <v>0</v>
      </c>
      <c r="F12" s="23"/>
    </row>
    <row r="13" spans="1:6" ht="37.5">
      <c r="A13" s="11" t="s">
        <v>7</v>
      </c>
      <c r="B13" s="16">
        <v>2272</v>
      </c>
      <c r="C13" s="13">
        <v>1580</v>
      </c>
      <c r="D13" s="13">
        <v>1427.6</v>
      </c>
      <c r="E13" s="23">
        <f t="shared" si="0"/>
        <v>152.40000000000009</v>
      </c>
      <c r="F13" s="23"/>
    </row>
    <row r="14" spans="1:6" ht="18.75">
      <c r="A14" s="11" t="s">
        <v>8</v>
      </c>
      <c r="B14" s="16">
        <v>2273</v>
      </c>
      <c r="C14" s="13">
        <v>51670</v>
      </c>
      <c r="D14" s="13">
        <v>49880.29</v>
      </c>
      <c r="E14" s="23">
        <f t="shared" si="0"/>
        <v>1789.7099999999991</v>
      </c>
      <c r="F14" s="23"/>
    </row>
    <row r="15" spans="1:6" ht="18.75">
      <c r="A15" s="11" t="s">
        <v>9</v>
      </c>
      <c r="B15" s="16">
        <v>2274</v>
      </c>
      <c r="C15" s="13"/>
      <c r="D15" s="13"/>
      <c r="E15" s="23">
        <f t="shared" si="0"/>
        <v>0</v>
      </c>
      <c r="F15" s="23"/>
    </row>
    <row r="16" spans="1:6" ht="18.75">
      <c r="A16" s="11" t="s">
        <v>10</v>
      </c>
      <c r="B16" s="16">
        <v>2275</v>
      </c>
      <c r="C16" s="13">
        <f>199127+103700</f>
        <v>302827</v>
      </c>
      <c r="D16" s="13">
        <v>302826</v>
      </c>
      <c r="E16" s="23">
        <f t="shared" si="0"/>
        <v>1</v>
      </c>
      <c r="F16" s="23"/>
    </row>
    <row r="17" spans="1:9" ht="35.25" customHeight="1">
      <c r="A17" s="11" t="s">
        <v>11</v>
      </c>
      <c r="B17" s="16">
        <v>2282</v>
      </c>
      <c r="C17" s="13">
        <v>1800</v>
      </c>
      <c r="D17" s="13">
        <v>432</v>
      </c>
      <c r="E17" s="23">
        <f t="shared" si="0"/>
        <v>1368</v>
      </c>
      <c r="F17" s="23"/>
    </row>
    <row r="18" spans="1:9" ht="18" customHeight="1">
      <c r="A18" s="11" t="s">
        <v>14</v>
      </c>
      <c r="B18" s="16">
        <v>2730</v>
      </c>
      <c r="C18" s="13"/>
      <c r="D18" s="13"/>
      <c r="E18" s="23">
        <f t="shared" si="0"/>
        <v>0</v>
      </c>
      <c r="F18" s="23"/>
    </row>
    <row r="19" spans="1:9" ht="15.75" customHeight="1">
      <c r="A19" s="11" t="s">
        <v>15</v>
      </c>
      <c r="B19" s="16">
        <v>2800</v>
      </c>
      <c r="C19" s="13">
        <f>5930+1300</f>
        <v>7230</v>
      </c>
      <c r="D19" s="13">
        <v>7199.39</v>
      </c>
      <c r="E19" s="23">
        <f t="shared" si="0"/>
        <v>30.609999999999673</v>
      </c>
      <c r="F19" s="23"/>
    </row>
    <row r="20" spans="1:9" ht="36" customHeight="1">
      <c r="A20" s="11" t="s">
        <v>12</v>
      </c>
      <c r="B20" s="16">
        <v>3110</v>
      </c>
      <c r="C20" s="13">
        <v>63800</v>
      </c>
      <c r="D20" s="13">
        <f>14000+49800</f>
        <v>63800</v>
      </c>
      <c r="E20" s="23">
        <f t="shared" si="0"/>
        <v>0</v>
      </c>
      <c r="F20" s="23"/>
    </row>
    <row r="21" spans="1:9" ht="37.5">
      <c r="A21" s="11" t="s">
        <v>20</v>
      </c>
      <c r="B21" s="16">
        <v>3122</v>
      </c>
      <c r="C21" s="13"/>
      <c r="D21" s="13"/>
      <c r="E21" s="23">
        <f t="shared" si="0"/>
        <v>0</v>
      </c>
      <c r="F21" s="23"/>
      <c r="I21" t="s">
        <v>19</v>
      </c>
    </row>
    <row r="22" spans="1:9" ht="18.75">
      <c r="A22" s="11" t="s">
        <v>21</v>
      </c>
      <c r="B22" s="16">
        <v>3132</v>
      </c>
      <c r="C22" s="13"/>
      <c r="D22" s="13"/>
      <c r="E22" s="23">
        <f t="shared" si="0"/>
        <v>0</v>
      </c>
      <c r="F22" s="23"/>
    </row>
    <row r="23" spans="1:9" ht="37.5">
      <c r="A23" s="27" t="s">
        <v>42</v>
      </c>
      <c r="B23" s="16">
        <v>3142</v>
      </c>
      <c r="C23" s="13"/>
      <c r="D23" s="13"/>
      <c r="E23" s="23">
        <f t="shared" si="0"/>
        <v>0</v>
      </c>
      <c r="F23" s="23"/>
    </row>
    <row r="24" spans="1:9" ht="18.75">
      <c r="A24" s="11" t="s">
        <v>13</v>
      </c>
      <c r="B24" s="16"/>
      <c r="C24" s="14">
        <f>SUM(C6:C23)</f>
        <v>2548663.91</v>
      </c>
      <c r="D24" s="35">
        <f>SUM(D6:D23)</f>
        <v>2314145.39</v>
      </c>
      <c r="E24" s="23">
        <f t="shared" si="0"/>
        <v>234518.52000000002</v>
      </c>
      <c r="F24" s="23"/>
    </row>
    <row r="25" spans="1:9">
      <c r="C25" s="4"/>
      <c r="D25" s="4"/>
    </row>
    <row r="26" spans="1:9" hidden="1">
      <c r="C26" s="4"/>
      <c r="D26" s="4"/>
    </row>
    <row r="27" spans="1:9" ht="30" hidden="1" customHeight="1">
      <c r="A27" s="44" t="s">
        <v>25</v>
      </c>
      <c r="B27" s="45"/>
      <c r="C27" s="45"/>
      <c r="D27" s="45"/>
    </row>
    <row r="28" spans="1:9" hidden="1">
      <c r="D28" s="26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>
        <v>370</v>
      </c>
      <c r="D30" s="13"/>
      <c r="F30" s="23"/>
    </row>
    <row r="31" spans="1:9" ht="18.75" hidden="1">
      <c r="A31" s="12" t="s">
        <v>3</v>
      </c>
      <c r="B31" s="17">
        <v>2230</v>
      </c>
      <c r="C31" s="13"/>
      <c r="D31" s="13"/>
      <c r="F31" s="23"/>
    </row>
    <row r="32" spans="1:9" ht="18.75" hidden="1">
      <c r="A32" s="12" t="s">
        <v>4</v>
      </c>
      <c r="B32" s="17">
        <v>2240</v>
      </c>
      <c r="C32" s="13"/>
      <c r="D32" s="13"/>
      <c r="F32" s="23"/>
    </row>
    <row r="33" spans="1:6" ht="18.75" hidden="1">
      <c r="A33" s="11" t="s">
        <v>15</v>
      </c>
      <c r="B33" s="17">
        <v>2800</v>
      </c>
      <c r="C33" s="13"/>
      <c r="D33" s="13"/>
      <c r="F33" s="23"/>
    </row>
    <row r="34" spans="1:6" ht="37.5" hidden="1">
      <c r="A34" s="11" t="s">
        <v>12</v>
      </c>
      <c r="B34" s="17">
        <v>3110</v>
      </c>
      <c r="C34" s="13"/>
      <c r="D34" s="13"/>
      <c r="F34" s="23"/>
    </row>
    <row r="35" spans="1:6" ht="18.75" hidden="1">
      <c r="A35" s="18" t="s">
        <v>16</v>
      </c>
      <c r="B35" s="19">
        <v>3132</v>
      </c>
      <c r="C35" s="20"/>
      <c r="D35" s="20"/>
      <c r="F35" s="23"/>
    </row>
    <row r="36" spans="1:6" ht="18.75" hidden="1">
      <c r="A36" s="11" t="s">
        <v>13</v>
      </c>
      <c r="B36" s="17"/>
      <c r="C36" s="14">
        <f>SUM(C30:C35)</f>
        <v>370</v>
      </c>
      <c r="D36" s="14">
        <f>SUM(D30:D35)</f>
        <v>0</v>
      </c>
      <c r="F36" s="23"/>
    </row>
    <row r="37" spans="1:6" hidden="1">
      <c r="A37" s="1"/>
      <c r="B37" s="5"/>
      <c r="C37" s="4"/>
      <c r="D37" s="4"/>
    </row>
    <row r="38" spans="1:6" hidden="1">
      <c r="A38" s="1"/>
      <c r="B38" s="5"/>
      <c r="C38" s="4"/>
      <c r="D38" s="4"/>
    </row>
    <row r="39" spans="1:6" ht="39" customHeight="1">
      <c r="A39" s="40" t="s">
        <v>26</v>
      </c>
      <c r="B39" s="46"/>
      <c r="C39" s="46"/>
      <c r="D39" s="46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>
      <c r="A42" s="11" t="s">
        <v>2</v>
      </c>
      <c r="B42" s="17">
        <v>2210</v>
      </c>
      <c r="C42" s="13">
        <v>491.85</v>
      </c>
      <c r="D42" s="13">
        <f>C67</f>
        <v>491.85</v>
      </c>
      <c r="F42" s="23"/>
    </row>
    <row r="43" spans="1:6" ht="18.75">
      <c r="A43" s="12" t="s">
        <v>3</v>
      </c>
      <c r="B43" s="17">
        <v>2230</v>
      </c>
      <c r="C43" s="13">
        <v>9574.2900000000009</v>
      </c>
      <c r="D43" s="13">
        <f>C65</f>
        <v>9574.2900000000009</v>
      </c>
      <c r="F43" s="23"/>
    </row>
    <row r="44" spans="1:6" ht="18.75">
      <c r="A44" s="12" t="s">
        <v>4</v>
      </c>
      <c r="B44" s="17">
        <v>2240</v>
      </c>
      <c r="C44" s="13"/>
      <c r="D44" s="13"/>
      <c r="F44" s="23"/>
    </row>
    <row r="45" spans="1:6" ht="18.75">
      <c r="A45" s="32" t="s">
        <v>10</v>
      </c>
      <c r="B45" s="34">
        <v>2275</v>
      </c>
      <c r="C45" s="13"/>
      <c r="D45" s="13"/>
      <c r="F45" s="23"/>
    </row>
    <row r="46" spans="1:6" ht="18.75">
      <c r="A46" s="11" t="s">
        <v>15</v>
      </c>
      <c r="B46" s="17">
        <v>2800</v>
      </c>
      <c r="C46" s="13"/>
      <c r="D46" s="13"/>
      <c r="F46" s="23"/>
    </row>
    <row r="47" spans="1:6" ht="37.5">
      <c r="A47" s="11" t="s">
        <v>12</v>
      </c>
      <c r="B47" s="17">
        <v>3110</v>
      </c>
      <c r="C47" s="13">
        <v>4360.37</v>
      </c>
      <c r="D47" s="13">
        <f>C61</f>
        <v>4360.37</v>
      </c>
      <c r="F47" s="23"/>
    </row>
    <row r="48" spans="1:6" ht="18.75">
      <c r="A48" s="18" t="s">
        <v>16</v>
      </c>
      <c r="B48" s="19">
        <v>3132</v>
      </c>
      <c r="C48" s="20">
        <v>12721.86</v>
      </c>
      <c r="D48" s="20"/>
      <c r="F48" s="23"/>
    </row>
    <row r="49" spans="1:6" ht="18.75">
      <c r="A49" s="11" t="s">
        <v>13</v>
      </c>
      <c r="B49" s="17"/>
      <c r="C49" s="14">
        <f>C42+C43+C46+C47+C48</f>
        <v>27148.370000000003</v>
      </c>
      <c r="D49" s="14">
        <f>D42+D43+D46+D47+D48</f>
        <v>14426.510000000002</v>
      </c>
      <c r="F49" s="23"/>
    </row>
    <row r="52" spans="1:6" ht="33.75" customHeight="1">
      <c r="A52" s="40" t="s">
        <v>53</v>
      </c>
      <c r="B52" s="46"/>
      <c r="C52" s="46"/>
      <c r="D52" s="46"/>
    </row>
    <row r="53" spans="1:6" ht="18.75">
      <c r="A53" s="51" t="s">
        <v>27</v>
      </c>
      <c r="B53" s="52"/>
      <c r="C53" s="53" t="s">
        <v>28</v>
      </c>
      <c r="D53" s="52"/>
    </row>
    <row r="54" spans="1:6" ht="37.5" hidden="1">
      <c r="A54" s="32" t="s">
        <v>2</v>
      </c>
      <c r="B54" s="28">
        <v>2210</v>
      </c>
      <c r="C54" s="54"/>
      <c r="D54" s="54"/>
    </row>
    <row r="55" spans="1:6" ht="18.75" hidden="1">
      <c r="A55" s="32" t="s">
        <v>30</v>
      </c>
      <c r="B55" s="28">
        <v>2210</v>
      </c>
      <c r="C55" s="47"/>
      <c r="D55" s="48"/>
    </row>
    <row r="56" spans="1:6" ht="18.75" hidden="1">
      <c r="A56" s="32" t="s">
        <v>33</v>
      </c>
      <c r="B56" s="28">
        <v>2210</v>
      </c>
      <c r="C56" s="47"/>
      <c r="D56" s="48"/>
    </row>
    <row r="57" spans="1:6" ht="18.75" hidden="1">
      <c r="A57" s="32" t="s">
        <v>38</v>
      </c>
      <c r="B57" s="29">
        <v>3110.221</v>
      </c>
      <c r="C57" s="49"/>
      <c r="D57" s="50"/>
    </row>
    <row r="58" spans="1:6" ht="18.75" hidden="1">
      <c r="A58" s="32" t="s">
        <v>29</v>
      </c>
      <c r="B58" s="28">
        <v>2210</v>
      </c>
      <c r="C58" s="47"/>
      <c r="D58" s="48"/>
    </row>
    <row r="59" spans="1:6" ht="18.75" hidden="1">
      <c r="A59" s="32" t="s">
        <v>31</v>
      </c>
      <c r="B59" s="28">
        <v>2210</v>
      </c>
      <c r="C59" s="47"/>
      <c r="D59" s="48"/>
    </row>
    <row r="60" spans="1:6" ht="18.75" hidden="1">
      <c r="A60" s="32" t="s">
        <v>37</v>
      </c>
      <c r="B60" s="28">
        <v>2210</v>
      </c>
      <c r="C60" s="47"/>
      <c r="D60" s="48"/>
    </row>
    <row r="61" spans="1:6" ht="18.75">
      <c r="A61" s="32" t="s">
        <v>32</v>
      </c>
      <c r="B61" s="28">
        <v>3110</v>
      </c>
      <c r="C61" s="49">
        <v>4360.37</v>
      </c>
      <c r="D61" s="50"/>
    </row>
    <row r="62" spans="1:6" ht="18.75" hidden="1">
      <c r="A62" s="32" t="s">
        <v>34</v>
      </c>
      <c r="B62" s="28">
        <v>2210</v>
      </c>
      <c r="C62" s="49"/>
      <c r="D62" s="50"/>
    </row>
    <row r="63" spans="1:6" ht="18.75" hidden="1">
      <c r="A63" s="32" t="s">
        <v>35</v>
      </c>
      <c r="B63" s="28">
        <v>2210</v>
      </c>
      <c r="C63" s="49"/>
      <c r="D63" s="50"/>
    </row>
    <row r="64" spans="1:6" ht="18.75" hidden="1">
      <c r="A64" s="32" t="s">
        <v>47</v>
      </c>
      <c r="B64" s="28">
        <v>2240</v>
      </c>
      <c r="C64" s="49"/>
      <c r="D64" s="50"/>
    </row>
    <row r="65" spans="1:4" ht="18.75">
      <c r="A65" s="32" t="s">
        <v>39</v>
      </c>
      <c r="B65" s="28">
        <v>2230</v>
      </c>
      <c r="C65" s="49">
        <v>9574.2900000000009</v>
      </c>
      <c r="D65" s="50"/>
    </row>
    <row r="66" spans="1:4" ht="18.75" hidden="1">
      <c r="A66" s="32" t="s">
        <v>40</v>
      </c>
      <c r="B66" s="28">
        <v>2210</v>
      </c>
      <c r="C66" s="49"/>
      <c r="D66" s="50"/>
    </row>
    <row r="67" spans="1:4" ht="18.75">
      <c r="A67" s="32" t="s">
        <v>46</v>
      </c>
      <c r="B67" s="28">
        <v>2210</v>
      </c>
      <c r="C67" s="49">
        <v>491.85</v>
      </c>
      <c r="D67" s="50"/>
    </row>
    <row r="68" spans="1:4" ht="18.75" hidden="1">
      <c r="A68" s="32" t="s">
        <v>44</v>
      </c>
      <c r="B68" s="28">
        <v>2210</v>
      </c>
      <c r="C68" s="49"/>
      <c r="D68" s="50"/>
    </row>
    <row r="69" spans="1:4" ht="18.75" hidden="1">
      <c r="A69" s="32" t="s">
        <v>43</v>
      </c>
      <c r="B69" s="28">
        <v>2210</v>
      </c>
      <c r="C69" s="49"/>
      <c r="D69" s="50"/>
    </row>
    <row r="70" spans="1:4" ht="18.75" hidden="1">
      <c r="A70" s="32" t="s">
        <v>45</v>
      </c>
      <c r="B70" s="33">
        <v>2210</v>
      </c>
      <c r="C70" s="49"/>
      <c r="D70" s="50"/>
    </row>
    <row r="71" spans="1:4" ht="18.75">
      <c r="A71" s="57"/>
      <c r="B71" s="58"/>
      <c r="C71" s="49"/>
      <c r="D71" s="50"/>
    </row>
    <row r="72" spans="1:4" ht="18.75">
      <c r="A72" s="57"/>
      <c r="B72" s="58"/>
      <c r="C72" s="59">
        <f>SUM(C54:D71)</f>
        <v>14426.51</v>
      </c>
      <c r="D72" s="60"/>
    </row>
  </sheetData>
  <mergeCells count="29"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  <mergeCell ref="C61:D61"/>
    <mergeCell ref="C62:D62"/>
    <mergeCell ref="C63:D63"/>
    <mergeCell ref="C64:D64"/>
    <mergeCell ref="C65:D65"/>
    <mergeCell ref="A2:D2"/>
    <mergeCell ref="A4:D4"/>
    <mergeCell ref="A27:D27"/>
    <mergeCell ref="A39:D39"/>
    <mergeCell ref="C60:D60"/>
    <mergeCell ref="A52:D52"/>
    <mergeCell ref="C58:D58"/>
    <mergeCell ref="C59:D59"/>
    <mergeCell ref="C55:D55"/>
    <mergeCell ref="C56:D56"/>
    <mergeCell ref="C57:D57"/>
    <mergeCell ref="A53:B53"/>
    <mergeCell ref="C53:D53"/>
    <mergeCell ref="C54:D54"/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3"/>
  <sheetViews>
    <sheetView workbookViewId="0">
      <selection activeCell="G66" sqref="G66"/>
    </sheetView>
  </sheetViews>
  <sheetFormatPr defaultRowHeight="15"/>
  <cols>
    <col min="1" max="1" width="40.875" style="3" customWidth="1"/>
    <col min="2" max="2" width="9" style="1" customWidth="1"/>
    <col min="3" max="3" width="17.875" customWidth="1"/>
    <col min="4" max="4" width="17.25" customWidth="1"/>
    <col min="5" max="5" width="10.75" hidden="1" customWidth="1"/>
    <col min="6" max="6" width="11.625" customWidth="1"/>
  </cols>
  <sheetData>
    <row r="2" spans="1:6" ht="65.25" customHeight="1">
      <c r="A2" s="40" t="s">
        <v>54</v>
      </c>
      <c r="B2" s="41"/>
      <c r="C2" s="41"/>
      <c r="D2" s="41"/>
    </row>
    <row r="3" spans="1:6" ht="65.25" customHeight="1">
      <c r="A3" s="55" t="s">
        <v>49</v>
      </c>
      <c r="B3" s="41"/>
      <c r="C3" s="41"/>
      <c r="D3" s="41"/>
    </row>
    <row r="4" spans="1:6" ht="38.25" customHeight="1">
      <c r="A4" s="42" t="s">
        <v>24</v>
      </c>
      <c r="B4" s="43"/>
      <c r="C4" s="43"/>
      <c r="D4" s="43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f>1981680+322070</f>
        <v>2303750</v>
      </c>
      <c r="D6" s="22">
        <f>1827181.49+252554.52</f>
        <v>2079736.01</v>
      </c>
      <c r="E6" s="23">
        <f>C6-D6</f>
        <v>224013.99</v>
      </c>
      <c r="F6" s="23"/>
    </row>
    <row r="7" spans="1:6" s="2" customFormat="1" ht="18.75">
      <c r="A7" s="21" t="s">
        <v>41</v>
      </c>
      <c r="B7" s="16">
        <v>2120</v>
      </c>
      <c r="C7" s="22">
        <f>435990+72950</f>
        <v>508940</v>
      </c>
      <c r="D7" s="22">
        <f>60109+327878.41</f>
        <v>387987.41</v>
      </c>
      <c r="E7" s="23">
        <f t="shared" ref="E7:E24" si="0">C7-D7</f>
        <v>120952.59000000003</v>
      </c>
      <c r="F7" s="23"/>
    </row>
    <row r="8" spans="1:6" ht="37.5">
      <c r="A8" s="11" t="s">
        <v>2</v>
      </c>
      <c r="B8" s="16">
        <v>2210</v>
      </c>
      <c r="C8" s="13">
        <f>147410+3340+15000</f>
        <v>165750</v>
      </c>
      <c r="D8" s="13">
        <f>135655.5+30000</f>
        <v>165655.5</v>
      </c>
      <c r="E8" s="23">
        <f t="shared" si="0"/>
        <v>94.5</v>
      </c>
      <c r="F8" s="23"/>
    </row>
    <row r="9" spans="1:6" ht="18.75">
      <c r="A9" s="11" t="s">
        <v>3</v>
      </c>
      <c r="B9" s="16">
        <v>2230</v>
      </c>
      <c r="C9" s="13">
        <f>170430+123580</f>
        <v>294010</v>
      </c>
      <c r="D9" s="13">
        <f>84343.65+67752.03</f>
        <v>152095.67999999999</v>
      </c>
      <c r="E9" s="23">
        <f t="shared" si="0"/>
        <v>141914.32</v>
      </c>
      <c r="F9" s="23"/>
    </row>
    <row r="10" spans="1:6" ht="18.75">
      <c r="A10" s="11" t="s">
        <v>4</v>
      </c>
      <c r="B10" s="16">
        <v>2240</v>
      </c>
      <c r="C10" s="13">
        <v>21570</v>
      </c>
      <c r="D10" s="13">
        <v>16939.12</v>
      </c>
      <c r="E10" s="23">
        <f t="shared" si="0"/>
        <v>4630.880000000001</v>
      </c>
      <c r="F10" s="23"/>
    </row>
    <row r="11" spans="1:6" ht="18.75">
      <c r="A11" s="11" t="s">
        <v>5</v>
      </c>
      <c r="B11" s="16">
        <v>2250</v>
      </c>
      <c r="C11" s="13">
        <v>780</v>
      </c>
      <c r="D11" s="13">
        <v>780</v>
      </c>
      <c r="E11" s="23">
        <f t="shared" si="0"/>
        <v>0</v>
      </c>
      <c r="F11" s="23"/>
    </row>
    <row r="12" spans="1:6" ht="18.75">
      <c r="A12" s="11" t="s">
        <v>6</v>
      </c>
      <c r="B12" s="16">
        <v>2271</v>
      </c>
      <c r="C12" s="13">
        <f>251900+81970</f>
        <v>333870</v>
      </c>
      <c r="D12" s="13">
        <f>248495.12+64688.3</f>
        <v>313183.42</v>
      </c>
      <c r="E12" s="23">
        <f t="shared" si="0"/>
        <v>20686.580000000016</v>
      </c>
      <c r="F12" s="23"/>
    </row>
    <row r="13" spans="1:6" ht="37.5">
      <c r="A13" s="11" t="s">
        <v>7</v>
      </c>
      <c r="B13" s="16">
        <v>2272</v>
      </c>
      <c r="C13" s="13"/>
      <c r="D13" s="13"/>
      <c r="E13" s="23">
        <f t="shared" si="0"/>
        <v>0</v>
      </c>
      <c r="F13" s="23"/>
    </row>
    <row r="14" spans="1:6" ht="18.75">
      <c r="A14" s="11" t="s">
        <v>8</v>
      </c>
      <c r="B14" s="16">
        <v>2273</v>
      </c>
      <c r="C14" s="13">
        <f>41920+29070</f>
        <v>70990</v>
      </c>
      <c r="D14" s="13">
        <f>40367.33+29157.28</f>
        <v>69524.61</v>
      </c>
      <c r="E14" s="23">
        <f t="shared" si="0"/>
        <v>1465.3899999999994</v>
      </c>
      <c r="F14" s="23"/>
    </row>
    <row r="15" spans="1:6" ht="18.75">
      <c r="A15" s="11" t="s">
        <v>9</v>
      </c>
      <c r="B15" s="16">
        <v>2274</v>
      </c>
      <c r="C15" s="13"/>
      <c r="D15" s="13"/>
      <c r="E15" s="23">
        <f t="shared" si="0"/>
        <v>0</v>
      </c>
      <c r="F15" s="23"/>
    </row>
    <row r="16" spans="1:6" ht="18.75">
      <c r="A16" s="11" t="s">
        <v>10</v>
      </c>
      <c r="B16" s="16">
        <v>2275</v>
      </c>
      <c r="C16" s="13"/>
      <c r="D16" s="13"/>
      <c r="E16" s="23">
        <f t="shared" si="0"/>
        <v>0</v>
      </c>
      <c r="F16" s="23"/>
    </row>
    <row r="17" spans="1:9" ht="34.5" customHeight="1">
      <c r="A17" s="11" t="s">
        <v>11</v>
      </c>
      <c r="B17" s="16">
        <v>2282</v>
      </c>
      <c r="C17" s="13">
        <v>1200</v>
      </c>
      <c r="D17" s="13">
        <v>432</v>
      </c>
      <c r="E17" s="23">
        <f t="shared" si="0"/>
        <v>768</v>
      </c>
      <c r="F17" s="23"/>
    </row>
    <row r="18" spans="1:9" ht="18" customHeight="1">
      <c r="A18" s="11" t="s">
        <v>14</v>
      </c>
      <c r="B18" s="16">
        <v>2730</v>
      </c>
      <c r="C18" s="13"/>
      <c r="D18" s="13"/>
      <c r="E18" s="23">
        <f t="shared" si="0"/>
        <v>0</v>
      </c>
      <c r="F18" s="23"/>
    </row>
    <row r="19" spans="1:9" ht="15.75" customHeight="1">
      <c r="A19" s="11" t="s">
        <v>15</v>
      </c>
      <c r="B19" s="16">
        <v>2800</v>
      </c>
      <c r="C19" s="13">
        <v>50</v>
      </c>
      <c r="D19" s="13">
        <v>30.51</v>
      </c>
      <c r="E19" s="23">
        <f t="shared" si="0"/>
        <v>19.489999999999998</v>
      </c>
      <c r="F19" s="23"/>
    </row>
    <row r="20" spans="1:9" ht="39" customHeight="1">
      <c r="A20" s="11" t="s">
        <v>12</v>
      </c>
      <c r="B20" s="16">
        <v>3110</v>
      </c>
      <c r="C20" s="13">
        <v>63800</v>
      </c>
      <c r="D20" s="13">
        <f>14000+49800</f>
        <v>63800</v>
      </c>
      <c r="E20" s="23">
        <f t="shared" si="0"/>
        <v>0</v>
      </c>
      <c r="F20" s="23"/>
      <c r="H20" s="31"/>
    </row>
    <row r="21" spans="1:9" ht="37.5">
      <c r="A21" s="11" t="s">
        <v>20</v>
      </c>
      <c r="B21" s="16">
        <v>3122</v>
      </c>
      <c r="C21" s="13"/>
      <c r="D21" s="13"/>
      <c r="E21" s="23">
        <f t="shared" si="0"/>
        <v>0</v>
      </c>
      <c r="F21" s="23"/>
      <c r="I21" t="s">
        <v>19</v>
      </c>
    </row>
    <row r="22" spans="1:9" ht="18.75">
      <c r="A22" s="11" t="s">
        <v>21</v>
      </c>
      <c r="B22" s="16">
        <v>3132</v>
      </c>
      <c r="C22" s="13"/>
      <c r="D22" s="13"/>
      <c r="E22" s="23">
        <f t="shared" si="0"/>
        <v>0</v>
      </c>
      <c r="F22" s="23"/>
    </row>
    <row r="23" spans="1:9" ht="37.5">
      <c r="A23" s="27" t="s">
        <v>42</v>
      </c>
      <c r="B23" s="16">
        <v>3142</v>
      </c>
      <c r="C23" s="13"/>
      <c r="D23" s="13"/>
      <c r="E23" s="23">
        <f t="shared" si="0"/>
        <v>0</v>
      </c>
      <c r="F23" s="23"/>
    </row>
    <row r="24" spans="1:9" ht="18.75" customHeight="1">
      <c r="A24" s="11" t="s">
        <v>13</v>
      </c>
      <c r="B24" s="16"/>
      <c r="C24" s="14">
        <f>SUM(C6:C23)</f>
        <v>3764710</v>
      </c>
      <c r="D24" s="36">
        <f>SUM(D6:D23)</f>
        <v>3250164.26</v>
      </c>
      <c r="E24" s="23">
        <f t="shared" si="0"/>
        <v>514545.74000000022</v>
      </c>
      <c r="F24" s="23"/>
    </row>
    <row r="25" spans="1:9" ht="18.75">
      <c r="A25" s="6"/>
      <c r="B25" s="7"/>
      <c r="C25" s="8"/>
      <c r="D25" s="8"/>
    </row>
    <row r="26" spans="1:9" ht="18.75">
      <c r="A26" s="6"/>
      <c r="B26" s="7"/>
      <c r="C26" s="8"/>
      <c r="D26" s="8"/>
    </row>
    <row r="27" spans="1:9" ht="32.25" customHeight="1">
      <c r="A27" s="44" t="s">
        <v>25</v>
      </c>
      <c r="B27" s="45"/>
      <c r="C27" s="45"/>
      <c r="D27" s="45"/>
    </row>
    <row r="28" spans="1:9" ht="18.75">
      <c r="A28" s="24"/>
      <c r="B28" s="25"/>
      <c r="C28" s="25"/>
      <c r="D28" s="26"/>
    </row>
    <row r="29" spans="1:9" ht="56.2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/>
      <c r="D30" s="13"/>
      <c r="F30" s="23"/>
    </row>
    <row r="31" spans="1:9" ht="18.75">
      <c r="A31" s="12" t="s">
        <v>3</v>
      </c>
      <c r="B31" s="17">
        <v>2230</v>
      </c>
      <c r="C31" s="30">
        <v>32940</v>
      </c>
      <c r="D31" s="13">
        <v>26334.59</v>
      </c>
      <c r="F31" s="23"/>
    </row>
    <row r="32" spans="1:9" ht="18.75">
      <c r="A32" s="12" t="s">
        <v>4</v>
      </c>
      <c r="B32" s="17">
        <v>2240</v>
      </c>
      <c r="C32" s="13"/>
      <c r="D32" s="13"/>
      <c r="F32" s="23"/>
    </row>
    <row r="33" spans="1:6" ht="18.75">
      <c r="A33" s="32" t="s">
        <v>10</v>
      </c>
      <c r="B33" s="34">
        <v>2275</v>
      </c>
      <c r="C33" s="13"/>
      <c r="D33" s="13"/>
      <c r="F33" s="23"/>
    </row>
    <row r="34" spans="1:6" ht="18.75">
      <c r="A34" s="11" t="s">
        <v>15</v>
      </c>
      <c r="B34" s="17">
        <v>2800</v>
      </c>
      <c r="C34" s="13"/>
      <c r="D34" s="13"/>
      <c r="F34" s="23"/>
    </row>
    <row r="35" spans="1:6" ht="37.5">
      <c r="A35" s="11" t="s">
        <v>12</v>
      </c>
      <c r="B35" s="17">
        <v>3110</v>
      </c>
      <c r="C35" s="13"/>
      <c r="D35" s="13"/>
      <c r="F35" s="23"/>
    </row>
    <row r="36" spans="1:6" ht="18.75">
      <c r="A36" s="18" t="s">
        <v>16</v>
      </c>
      <c r="B36" s="19">
        <v>3132</v>
      </c>
      <c r="C36" s="20"/>
      <c r="D36" s="20"/>
      <c r="F36" s="23"/>
    </row>
    <row r="37" spans="1:6" ht="18.75">
      <c r="A37" s="11" t="s">
        <v>13</v>
      </c>
      <c r="B37" s="17"/>
      <c r="C37" s="14">
        <f>SUM(C30:C36)</f>
        <v>32940</v>
      </c>
      <c r="D37" s="14">
        <f>SUM(D30:D36)</f>
        <v>26334.59</v>
      </c>
      <c r="F37" s="23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4.5" customHeight="1">
      <c r="A40" s="40" t="s">
        <v>26</v>
      </c>
      <c r="B40" s="46"/>
      <c r="C40" s="46"/>
      <c r="D40" s="46"/>
    </row>
    <row r="41" spans="1:6">
      <c r="A41" s="1"/>
      <c r="B41" s="5"/>
      <c r="C41" s="4"/>
      <c r="D41" s="4"/>
    </row>
    <row r="42" spans="1:6" ht="56.2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v>491.85</v>
      </c>
      <c r="D43" s="13">
        <v>491.85</v>
      </c>
      <c r="F43" s="23"/>
    </row>
    <row r="44" spans="1:6" ht="18.75">
      <c r="A44" s="12" t="s">
        <v>3</v>
      </c>
      <c r="B44" s="17">
        <v>2230</v>
      </c>
      <c r="C44" s="13">
        <f>21291.33+16255.05</f>
        <v>37546.380000000005</v>
      </c>
      <c r="D44" s="13">
        <f>C66</f>
        <v>37546.379999999997</v>
      </c>
      <c r="F44" s="23"/>
    </row>
    <row r="45" spans="1:6" ht="18.75">
      <c r="A45" s="12" t="s">
        <v>4</v>
      </c>
      <c r="B45" s="17">
        <v>2240</v>
      </c>
      <c r="C45" s="13"/>
      <c r="D45" s="13"/>
      <c r="F45" s="23"/>
    </row>
    <row r="46" spans="1:6" ht="18.75">
      <c r="A46" s="32" t="s">
        <v>10</v>
      </c>
      <c r="B46" s="34">
        <v>2275</v>
      </c>
      <c r="C46" s="13"/>
      <c r="D46" s="13"/>
      <c r="F46" s="23"/>
    </row>
    <row r="47" spans="1:6" ht="18.75">
      <c r="A47" s="11" t="s">
        <v>15</v>
      </c>
      <c r="B47" s="17">
        <v>2800</v>
      </c>
      <c r="C47" s="13"/>
      <c r="D47" s="13"/>
      <c r="F47" s="23"/>
    </row>
    <row r="48" spans="1:6" ht="37.5">
      <c r="A48" s="11" t="s">
        <v>12</v>
      </c>
      <c r="B48" s="17">
        <v>3110</v>
      </c>
      <c r="C48" s="13">
        <v>12721.86</v>
      </c>
      <c r="D48" s="13">
        <f>C62</f>
        <v>12721.86</v>
      </c>
      <c r="F48" s="23"/>
    </row>
    <row r="49" spans="1:6" ht="18.75">
      <c r="A49" s="18" t="s">
        <v>16</v>
      </c>
      <c r="B49" s="19">
        <v>3132</v>
      </c>
      <c r="C49" s="20"/>
      <c r="D49" s="20"/>
      <c r="F49" s="23"/>
    </row>
    <row r="50" spans="1:6" ht="18.75">
      <c r="A50" s="11" t="s">
        <v>13</v>
      </c>
      <c r="B50" s="17"/>
      <c r="C50" s="14">
        <f>C43+C44+C47+C48+C49</f>
        <v>50760.090000000004</v>
      </c>
      <c r="D50" s="14">
        <f>D43+D44+D47+D48+D49</f>
        <v>50760.09</v>
      </c>
      <c r="F50" s="23"/>
    </row>
    <row r="53" spans="1:6" ht="35.25" customHeight="1">
      <c r="A53" s="40" t="s">
        <v>53</v>
      </c>
      <c r="B53" s="46"/>
      <c r="C53" s="46"/>
      <c r="D53" s="46"/>
    </row>
    <row r="54" spans="1:6" ht="18.75">
      <c r="A54" s="51" t="s">
        <v>27</v>
      </c>
      <c r="B54" s="52"/>
      <c r="C54" s="53" t="s">
        <v>28</v>
      </c>
      <c r="D54" s="52"/>
    </row>
    <row r="55" spans="1:6" ht="75" hidden="1">
      <c r="A55" s="32" t="s">
        <v>48</v>
      </c>
      <c r="B55" s="28">
        <v>2210</v>
      </c>
      <c r="C55" s="54"/>
      <c r="D55" s="54"/>
    </row>
    <row r="56" spans="1:6" ht="18.75" hidden="1">
      <c r="A56" s="32" t="s">
        <v>30</v>
      </c>
      <c r="B56" s="28">
        <v>2210</v>
      </c>
      <c r="C56" s="47"/>
      <c r="D56" s="48"/>
    </row>
    <row r="57" spans="1:6" ht="18.75" hidden="1">
      <c r="A57" s="32" t="s">
        <v>33</v>
      </c>
      <c r="B57" s="28">
        <v>2210</v>
      </c>
      <c r="C57" s="47"/>
      <c r="D57" s="48"/>
    </row>
    <row r="58" spans="1:6" ht="18.75" hidden="1">
      <c r="A58" s="32" t="s">
        <v>38</v>
      </c>
      <c r="B58" s="29">
        <v>3110.221</v>
      </c>
      <c r="C58" s="49"/>
      <c r="D58" s="50"/>
    </row>
    <row r="59" spans="1:6" ht="18.75">
      <c r="A59" s="32" t="s">
        <v>29</v>
      </c>
      <c r="B59" s="28">
        <v>2210</v>
      </c>
      <c r="C59" s="47"/>
      <c r="D59" s="48"/>
    </row>
    <row r="60" spans="1:6" ht="18.75" hidden="1">
      <c r="A60" s="32" t="s">
        <v>31</v>
      </c>
      <c r="B60" s="28">
        <v>2210</v>
      </c>
      <c r="C60" s="47"/>
      <c r="D60" s="48"/>
    </row>
    <row r="61" spans="1:6" ht="18.75" hidden="1">
      <c r="A61" s="32" t="s">
        <v>37</v>
      </c>
      <c r="B61" s="28">
        <v>2210</v>
      </c>
      <c r="C61" s="47"/>
      <c r="D61" s="48"/>
    </row>
    <row r="62" spans="1:6" ht="18.75">
      <c r="A62" s="32" t="s">
        <v>32</v>
      </c>
      <c r="B62" s="28">
        <v>3110</v>
      </c>
      <c r="C62" s="49">
        <v>12721.86</v>
      </c>
      <c r="D62" s="50"/>
    </row>
    <row r="63" spans="1:6" ht="18.75" hidden="1">
      <c r="A63" s="32" t="s">
        <v>34</v>
      </c>
      <c r="B63" s="28">
        <v>2210</v>
      </c>
      <c r="C63" s="49"/>
      <c r="D63" s="50"/>
    </row>
    <row r="64" spans="1:6" ht="18.75" hidden="1">
      <c r="A64" s="32" t="s">
        <v>35</v>
      </c>
      <c r="B64" s="28">
        <v>2210</v>
      </c>
      <c r="C64" s="49"/>
      <c r="D64" s="50"/>
    </row>
    <row r="65" spans="1:4" ht="18.75" hidden="1">
      <c r="A65" s="32" t="s">
        <v>47</v>
      </c>
      <c r="B65" s="28">
        <v>2240</v>
      </c>
      <c r="C65" s="49"/>
      <c r="D65" s="50"/>
    </row>
    <row r="66" spans="1:4" ht="18.75">
      <c r="A66" s="32" t="s">
        <v>39</v>
      </c>
      <c r="B66" s="28">
        <v>2230</v>
      </c>
      <c r="C66" s="49">
        <v>37546.379999999997</v>
      </c>
      <c r="D66" s="50"/>
    </row>
    <row r="67" spans="1:4" ht="18.75" hidden="1">
      <c r="A67" s="32" t="s">
        <v>40</v>
      </c>
      <c r="B67" s="28">
        <v>2210</v>
      </c>
      <c r="C67" s="49"/>
      <c r="D67" s="50"/>
    </row>
    <row r="68" spans="1:4" ht="18.75">
      <c r="A68" s="32" t="s">
        <v>46</v>
      </c>
      <c r="B68" s="28">
        <v>2210</v>
      </c>
      <c r="C68" s="49">
        <v>491.85</v>
      </c>
      <c r="D68" s="50"/>
    </row>
    <row r="69" spans="1:4" ht="18.75" hidden="1">
      <c r="A69" s="32" t="s">
        <v>44</v>
      </c>
      <c r="B69" s="28">
        <v>2210</v>
      </c>
      <c r="C69" s="49"/>
      <c r="D69" s="50"/>
    </row>
    <row r="70" spans="1:4" ht="18.75" hidden="1">
      <c r="A70" s="32" t="s">
        <v>43</v>
      </c>
      <c r="B70" s="28">
        <v>2210</v>
      </c>
      <c r="C70" s="49"/>
      <c r="D70" s="50"/>
    </row>
    <row r="71" spans="1:4" ht="18.75" hidden="1">
      <c r="A71" s="32" t="s">
        <v>45</v>
      </c>
      <c r="B71" s="33">
        <v>2210</v>
      </c>
      <c r="C71" s="49"/>
      <c r="D71" s="50"/>
    </row>
    <row r="72" spans="1:4" ht="18.75">
      <c r="A72" s="57"/>
      <c r="B72" s="58"/>
      <c r="C72" s="49"/>
      <c r="D72" s="50"/>
    </row>
    <row r="73" spans="1:4" ht="18.75">
      <c r="A73" s="57"/>
      <c r="B73" s="58"/>
      <c r="C73" s="59">
        <f>SUM(C55:D72)</f>
        <v>50760.09</v>
      </c>
      <c r="D73" s="60"/>
    </row>
  </sheetData>
  <mergeCells count="29">
    <mergeCell ref="A73:B73"/>
    <mergeCell ref="C73:D73"/>
    <mergeCell ref="C67:D67"/>
    <mergeCell ref="C68:D68"/>
    <mergeCell ref="C69:D69"/>
    <mergeCell ref="C70:D70"/>
    <mergeCell ref="C71:D71"/>
    <mergeCell ref="C63:D63"/>
    <mergeCell ref="C64:D64"/>
    <mergeCell ref="C65:D65"/>
    <mergeCell ref="C66:D66"/>
    <mergeCell ref="A72:B72"/>
    <mergeCell ref="C72:D72"/>
    <mergeCell ref="C62:D62"/>
    <mergeCell ref="A53:D53"/>
    <mergeCell ref="C61:D61"/>
    <mergeCell ref="C58:D58"/>
    <mergeCell ref="C59:D59"/>
    <mergeCell ref="C60:D60"/>
    <mergeCell ref="A54:B54"/>
    <mergeCell ref="C54:D54"/>
    <mergeCell ref="C55:D55"/>
    <mergeCell ref="C56:D56"/>
    <mergeCell ref="C57:D57"/>
    <mergeCell ref="A3:D3"/>
    <mergeCell ref="A2:D2"/>
    <mergeCell ref="A4:D4"/>
    <mergeCell ref="A27:D27"/>
    <mergeCell ref="A40:D4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4"/>
  <sheetViews>
    <sheetView tabSelected="1" topLeftCell="A16" workbookViewId="0">
      <selection activeCell="A26" sqref="A26:XFD38"/>
    </sheetView>
  </sheetViews>
  <sheetFormatPr defaultRowHeight="15"/>
  <cols>
    <col min="1" max="1" width="40.875" style="3" customWidth="1"/>
    <col min="2" max="2" width="9" style="1" customWidth="1"/>
    <col min="3" max="3" width="17.875" customWidth="1"/>
    <col min="4" max="4" width="17.25" customWidth="1"/>
    <col min="5" max="5" width="10.75" hidden="1" customWidth="1"/>
    <col min="6" max="6" width="10.5" customWidth="1"/>
  </cols>
  <sheetData>
    <row r="2" spans="1:6" ht="65.25" customHeight="1">
      <c r="A2" s="40" t="s">
        <v>54</v>
      </c>
      <c r="B2" s="41"/>
      <c r="C2" s="41"/>
      <c r="D2" s="41"/>
    </row>
    <row r="3" spans="1:6" ht="65.25" customHeight="1">
      <c r="A3" s="55" t="s">
        <v>55</v>
      </c>
      <c r="B3" s="41"/>
      <c r="C3" s="41"/>
      <c r="D3" s="41"/>
    </row>
    <row r="4" spans="1:6" ht="38.25" customHeight="1">
      <c r="A4" s="42" t="s">
        <v>24</v>
      </c>
      <c r="B4" s="43"/>
      <c r="C4" s="43"/>
      <c r="D4" s="43"/>
    </row>
    <row r="5" spans="1:6" s="2" customFormat="1" ht="72.75" customHeight="1">
      <c r="A5" s="37" t="s">
        <v>0</v>
      </c>
      <c r="B5" s="37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v>282120</v>
      </c>
      <c r="D6" s="22">
        <v>252944.8</v>
      </c>
      <c r="E6" s="23">
        <f>C6-D6</f>
        <v>29175.200000000012</v>
      </c>
      <c r="F6" s="23"/>
    </row>
    <row r="7" spans="1:6" s="2" customFormat="1" ht="18.75">
      <c r="A7" s="21" t="s">
        <v>41</v>
      </c>
      <c r="B7" s="16">
        <v>2120</v>
      </c>
      <c r="C7" s="22">
        <v>81356</v>
      </c>
      <c r="D7" s="22">
        <v>49420.07</v>
      </c>
      <c r="E7" s="23">
        <f t="shared" ref="E7:E24" si="0">C7-D7</f>
        <v>31935.93</v>
      </c>
      <c r="F7" s="23"/>
    </row>
    <row r="8" spans="1:6" ht="37.5">
      <c r="A8" s="32" t="s">
        <v>2</v>
      </c>
      <c r="B8" s="16">
        <v>2210</v>
      </c>
      <c r="C8" s="13"/>
      <c r="D8" s="13"/>
      <c r="E8" s="23">
        <f t="shared" si="0"/>
        <v>0</v>
      </c>
      <c r="F8" s="23"/>
    </row>
    <row r="9" spans="1:6" ht="18.75">
      <c r="A9" s="32" t="s">
        <v>3</v>
      </c>
      <c r="B9" s="16">
        <v>2230</v>
      </c>
      <c r="C9" s="13"/>
      <c r="D9" s="13"/>
      <c r="E9" s="23">
        <f t="shared" si="0"/>
        <v>0</v>
      </c>
      <c r="F9" s="23"/>
    </row>
    <row r="10" spans="1:6" ht="18.75">
      <c r="A10" s="32" t="s">
        <v>4</v>
      </c>
      <c r="B10" s="16">
        <v>2240</v>
      </c>
      <c r="C10" s="13">
        <v>1185</v>
      </c>
      <c r="D10" s="13">
        <v>1185</v>
      </c>
      <c r="E10" s="23">
        <f t="shared" si="0"/>
        <v>0</v>
      </c>
      <c r="F10" s="23"/>
    </row>
    <row r="11" spans="1:6" ht="18.75">
      <c r="A11" s="32" t="s">
        <v>5</v>
      </c>
      <c r="B11" s="16">
        <v>2250</v>
      </c>
      <c r="C11" s="13"/>
      <c r="D11" s="13"/>
      <c r="E11" s="23">
        <f t="shared" si="0"/>
        <v>0</v>
      </c>
      <c r="F11" s="23"/>
    </row>
    <row r="12" spans="1:6" ht="18.75">
      <c r="A12" s="32" t="s">
        <v>6</v>
      </c>
      <c r="B12" s="16">
        <v>2271</v>
      </c>
      <c r="C12" s="13"/>
      <c r="D12" s="13"/>
      <c r="E12" s="23">
        <f t="shared" si="0"/>
        <v>0</v>
      </c>
      <c r="F12" s="23"/>
    </row>
    <row r="13" spans="1:6" ht="37.5">
      <c r="A13" s="32" t="s">
        <v>7</v>
      </c>
      <c r="B13" s="16">
        <v>2272</v>
      </c>
      <c r="C13" s="13"/>
      <c r="D13" s="13"/>
      <c r="E13" s="23">
        <f t="shared" si="0"/>
        <v>0</v>
      </c>
      <c r="F13" s="23"/>
    </row>
    <row r="14" spans="1:6" ht="18.75">
      <c r="A14" s="32" t="s">
        <v>8</v>
      </c>
      <c r="B14" s="16">
        <v>2273</v>
      </c>
      <c r="C14" s="13"/>
      <c r="D14" s="13"/>
      <c r="E14" s="23">
        <f t="shared" si="0"/>
        <v>0</v>
      </c>
      <c r="F14" s="23"/>
    </row>
    <row r="15" spans="1:6" ht="18.75">
      <c r="A15" s="32" t="s">
        <v>9</v>
      </c>
      <c r="B15" s="16">
        <v>2274</v>
      </c>
      <c r="C15" s="13"/>
      <c r="D15" s="13"/>
      <c r="E15" s="23">
        <f t="shared" si="0"/>
        <v>0</v>
      </c>
      <c r="F15" s="23"/>
    </row>
    <row r="16" spans="1:6" ht="18.75">
      <c r="A16" s="32" t="s">
        <v>10</v>
      </c>
      <c r="B16" s="16">
        <v>2275</v>
      </c>
      <c r="C16" s="13"/>
      <c r="D16" s="13"/>
      <c r="E16" s="23">
        <f t="shared" si="0"/>
        <v>0</v>
      </c>
      <c r="F16" s="23"/>
    </row>
    <row r="17" spans="1:9" ht="34.5" customHeight="1">
      <c r="A17" s="32" t="s">
        <v>11</v>
      </c>
      <c r="B17" s="16">
        <v>2282</v>
      </c>
      <c r="C17" s="13">
        <v>432</v>
      </c>
      <c r="D17" s="13">
        <v>432</v>
      </c>
      <c r="E17" s="23">
        <f t="shared" si="0"/>
        <v>0</v>
      </c>
      <c r="F17" s="23"/>
    </row>
    <row r="18" spans="1:9" ht="18" customHeight="1">
      <c r="A18" s="32" t="s">
        <v>14</v>
      </c>
      <c r="B18" s="16">
        <v>2730</v>
      </c>
      <c r="C18" s="13"/>
      <c r="D18" s="13"/>
      <c r="E18" s="23">
        <f t="shared" si="0"/>
        <v>0</v>
      </c>
      <c r="F18" s="23"/>
    </row>
    <row r="19" spans="1:9" ht="15.75" customHeight="1">
      <c r="A19" s="32" t="s">
        <v>15</v>
      </c>
      <c r="B19" s="16">
        <v>2800</v>
      </c>
      <c r="C19" s="13"/>
      <c r="D19" s="13"/>
      <c r="E19" s="23">
        <f t="shared" si="0"/>
        <v>0</v>
      </c>
      <c r="F19" s="23"/>
    </row>
    <row r="20" spans="1:9" ht="39" customHeight="1">
      <c r="A20" s="32" t="s">
        <v>12</v>
      </c>
      <c r="B20" s="16">
        <v>3110</v>
      </c>
      <c r="C20" s="13"/>
      <c r="D20" s="13"/>
      <c r="E20" s="23">
        <f t="shared" si="0"/>
        <v>0</v>
      </c>
      <c r="F20" s="23"/>
      <c r="H20" s="31"/>
    </row>
    <row r="21" spans="1:9" ht="37.5">
      <c r="A21" s="32" t="s">
        <v>20</v>
      </c>
      <c r="B21" s="16">
        <v>3122</v>
      </c>
      <c r="C21" s="13"/>
      <c r="D21" s="13"/>
      <c r="E21" s="23">
        <f t="shared" si="0"/>
        <v>0</v>
      </c>
      <c r="F21" s="23"/>
      <c r="I21" t="s">
        <v>19</v>
      </c>
    </row>
    <row r="22" spans="1:9" ht="18.75">
      <c r="A22" s="32" t="s">
        <v>21</v>
      </c>
      <c r="B22" s="16">
        <v>3132</v>
      </c>
      <c r="C22" s="13"/>
      <c r="D22" s="13"/>
      <c r="E22" s="23">
        <f t="shared" si="0"/>
        <v>0</v>
      </c>
      <c r="F22" s="23"/>
    </row>
    <row r="23" spans="1:9" ht="37.5">
      <c r="A23" s="32" t="s">
        <v>42</v>
      </c>
      <c r="B23" s="16">
        <v>3142</v>
      </c>
      <c r="C23" s="13"/>
      <c r="D23" s="13"/>
      <c r="E23" s="23">
        <f t="shared" si="0"/>
        <v>0</v>
      </c>
      <c r="F23" s="23"/>
    </row>
    <row r="24" spans="1:9" ht="18.75" customHeight="1">
      <c r="A24" s="32" t="s">
        <v>13</v>
      </c>
      <c r="B24" s="16"/>
      <c r="C24" s="14">
        <f>SUM(C6:C23)</f>
        <v>365093</v>
      </c>
      <c r="D24" s="36">
        <f>SUM(D6:D23)</f>
        <v>303981.87</v>
      </c>
      <c r="E24" s="23">
        <f t="shared" si="0"/>
        <v>61111.130000000005</v>
      </c>
      <c r="F24" s="23"/>
    </row>
    <row r="25" spans="1:9" ht="18.75">
      <c r="A25" s="6"/>
      <c r="B25" s="7"/>
      <c r="C25" s="8"/>
      <c r="D25" s="8"/>
    </row>
    <row r="26" spans="1:9" ht="18.75" hidden="1">
      <c r="A26" s="6"/>
      <c r="B26" s="7"/>
      <c r="C26" s="8"/>
      <c r="D26" s="8"/>
    </row>
    <row r="27" spans="1:9" ht="32.25" hidden="1" customHeight="1">
      <c r="A27" s="44" t="s">
        <v>25</v>
      </c>
      <c r="B27" s="45"/>
      <c r="C27" s="45"/>
      <c r="D27" s="45"/>
    </row>
    <row r="28" spans="1:9" ht="18.75" hidden="1">
      <c r="A28" s="24"/>
      <c r="B28" s="25"/>
      <c r="C28" s="25"/>
      <c r="D28" s="26"/>
    </row>
    <row r="29" spans="1:9" ht="56.25" hidden="1">
      <c r="A29" s="38" t="s">
        <v>0</v>
      </c>
      <c r="B29" s="38" t="s">
        <v>1</v>
      </c>
      <c r="C29" s="10" t="s">
        <v>23</v>
      </c>
      <c r="D29" s="10" t="s">
        <v>18</v>
      </c>
    </row>
    <row r="30" spans="1:9" ht="37.5" hidden="1">
      <c r="A30" s="32" t="s">
        <v>2</v>
      </c>
      <c r="B30" s="17">
        <v>2210</v>
      </c>
      <c r="C30" s="13"/>
      <c r="D30" s="13"/>
      <c r="F30" s="23"/>
    </row>
    <row r="31" spans="1:9" ht="18.75" hidden="1">
      <c r="A31" s="12" t="s">
        <v>3</v>
      </c>
      <c r="B31" s="17">
        <v>2230</v>
      </c>
      <c r="C31" s="30"/>
      <c r="D31" s="13"/>
      <c r="F31" s="23"/>
    </row>
    <row r="32" spans="1:9" ht="18.75" hidden="1">
      <c r="A32" s="12" t="s">
        <v>4</v>
      </c>
      <c r="B32" s="17">
        <v>2240</v>
      </c>
      <c r="C32" s="13"/>
      <c r="D32" s="13"/>
      <c r="F32" s="23"/>
    </row>
    <row r="33" spans="1:6" ht="18.75" hidden="1">
      <c r="A33" s="32" t="s">
        <v>10</v>
      </c>
      <c r="B33" s="34">
        <v>2275</v>
      </c>
      <c r="C33" s="13"/>
      <c r="D33" s="13"/>
      <c r="F33" s="23"/>
    </row>
    <row r="34" spans="1:6" ht="18.75" hidden="1">
      <c r="A34" s="32" t="s">
        <v>15</v>
      </c>
      <c r="B34" s="17">
        <v>2800</v>
      </c>
      <c r="C34" s="13"/>
      <c r="D34" s="13"/>
      <c r="F34" s="23"/>
    </row>
    <row r="35" spans="1:6" ht="37.5" hidden="1">
      <c r="A35" s="32" t="s">
        <v>12</v>
      </c>
      <c r="B35" s="17">
        <v>3110</v>
      </c>
      <c r="C35" s="13"/>
      <c r="D35" s="13"/>
      <c r="F35" s="23"/>
    </row>
    <row r="36" spans="1:6" ht="18.75" hidden="1">
      <c r="A36" s="18" t="s">
        <v>16</v>
      </c>
      <c r="B36" s="19">
        <v>3132</v>
      </c>
      <c r="C36" s="20"/>
      <c r="D36" s="20"/>
      <c r="F36" s="23"/>
    </row>
    <row r="37" spans="1:6" ht="18.75" hidden="1">
      <c r="A37" s="32" t="s">
        <v>13</v>
      </c>
      <c r="B37" s="17"/>
      <c r="C37" s="14">
        <f>SUM(C30:C36)</f>
        <v>0</v>
      </c>
      <c r="D37" s="14">
        <f>SUM(D30:D36)</f>
        <v>0</v>
      </c>
      <c r="F37" s="23"/>
    </row>
    <row r="38" spans="1:6" hidden="1">
      <c r="A38" s="1"/>
      <c r="B38" s="5"/>
      <c r="C38" s="4"/>
      <c r="D38" s="4"/>
    </row>
    <row r="39" spans="1:6" hidden="1">
      <c r="A39" s="1"/>
      <c r="B39" s="5"/>
      <c r="C39" s="4"/>
      <c r="D39" s="4"/>
    </row>
    <row r="40" spans="1:6" ht="34.5" hidden="1" customHeight="1">
      <c r="A40" s="40" t="s">
        <v>26</v>
      </c>
      <c r="B40" s="46"/>
      <c r="C40" s="46"/>
      <c r="D40" s="46"/>
    </row>
    <row r="41" spans="1:6" hidden="1">
      <c r="A41" s="1"/>
      <c r="B41" s="5"/>
      <c r="C41" s="4"/>
      <c r="D41" s="4"/>
    </row>
    <row r="42" spans="1:6" ht="56.25" hidden="1">
      <c r="A42" s="38" t="s">
        <v>0</v>
      </c>
      <c r="B42" s="38" t="s">
        <v>1</v>
      </c>
      <c r="C42" s="10" t="s">
        <v>23</v>
      </c>
      <c r="D42" s="10" t="s">
        <v>18</v>
      </c>
    </row>
    <row r="43" spans="1:6" ht="37.5" hidden="1">
      <c r="A43" s="32" t="s">
        <v>2</v>
      </c>
      <c r="B43" s="17">
        <v>2210</v>
      </c>
      <c r="C43" s="13"/>
      <c r="D43" s="13"/>
      <c r="F43" s="23"/>
    </row>
    <row r="44" spans="1:6" ht="18.75" hidden="1">
      <c r="A44" s="12" t="s">
        <v>3</v>
      </c>
      <c r="B44" s="17">
        <v>2230</v>
      </c>
      <c r="C44" s="13"/>
      <c r="D44" s="13"/>
      <c r="F44" s="23"/>
    </row>
    <row r="45" spans="1:6" ht="18.75" hidden="1">
      <c r="A45" s="12" t="s">
        <v>4</v>
      </c>
      <c r="B45" s="17">
        <v>2240</v>
      </c>
      <c r="C45" s="13"/>
      <c r="D45" s="13"/>
      <c r="F45" s="23"/>
    </row>
    <row r="46" spans="1:6" ht="18.75" hidden="1">
      <c r="A46" s="32" t="s">
        <v>10</v>
      </c>
      <c r="B46" s="34">
        <v>2275</v>
      </c>
      <c r="C46" s="13"/>
      <c r="D46" s="13"/>
      <c r="F46" s="23"/>
    </row>
    <row r="47" spans="1:6" ht="18.75" hidden="1">
      <c r="A47" s="32" t="s">
        <v>15</v>
      </c>
      <c r="B47" s="17">
        <v>2800</v>
      </c>
      <c r="C47" s="13"/>
      <c r="D47" s="13"/>
      <c r="F47" s="23"/>
    </row>
    <row r="48" spans="1:6" ht="37.5" hidden="1">
      <c r="A48" s="32" t="s">
        <v>12</v>
      </c>
      <c r="B48" s="17">
        <v>3110</v>
      </c>
      <c r="C48" s="13"/>
      <c r="D48" s="13"/>
      <c r="F48" s="23"/>
    </row>
    <row r="49" spans="1:6" ht="18.75" hidden="1">
      <c r="A49" s="18" t="s">
        <v>16</v>
      </c>
      <c r="B49" s="19">
        <v>3132</v>
      </c>
      <c r="C49" s="20"/>
      <c r="D49" s="20"/>
      <c r="F49" s="23"/>
    </row>
    <row r="50" spans="1:6" ht="18.75" hidden="1">
      <c r="A50" s="32" t="s">
        <v>13</v>
      </c>
      <c r="B50" s="17"/>
      <c r="C50" s="14">
        <f>C43+C44+C47+C48+C49</f>
        <v>0</v>
      </c>
      <c r="D50" s="14">
        <f>D43+D44+D47+D48+D49</f>
        <v>0</v>
      </c>
      <c r="F50" s="23"/>
    </row>
    <row r="51" spans="1:6" hidden="1"/>
    <row r="52" spans="1:6" hidden="1"/>
    <row r="53" spans="1:6" ht="35.25" hidden="1" customHeight="1">
      <c r="A53" s="40" t="s">
        <v>53</v>
      </c>
      <c r="B53" s="46"/>
      <c r="C53" s="46"/>
      <c r="D53" s="46"/>
    </row>
    <row r="54" spans="1:6" ht="18.75" hidden="1">
      <c r="A54" s="51" t="s">
        <v>27</v>
      </c>
      <c r="B54" s="52"/>
      <c r="C54" s="53" t="s">
        <v>28</v>
      </c>
      <c r="D54" s="52"/>
    </row>
    <row r="55" spans="1:6" ht="75" hidden="1">
      <c r="A55" s="32" t="s">
        <v>48</v>
      </c>
      <c r="B55" s="28">
        <v>2210</v>
      </c>
      <c r="C55" s="54"/>
      <c r="D55" s="54"/>
    </row>
    <row r="56" spans="1:6" ht="18.75" hidden="1">
      <c r="A56" s="32" t="s">
        <v>30</v>
      </c>
      <c r="B56" s="28">
        <v>2210</v>
      </c>
      <c r="C56" s="47"/>
      <c r="D56" s="48"/>
    </row>
    <row r="57" spans="1:6" ht="18.75" hidden="1">
      <c r="A57" s="32" t="s">
        <v>33</v>
      </c>
      <c r="B57" s="28">
        <v>2210</v>
      </c>
      <c r="C57" s="47"/>
      <c r="D57" s="48"/>
    </row>
    <row r="58" spans="1:6" ht="18.75" hidden="1">
      <c r="A58" s="32" t="s">
        <v>38</v>
      </c>
      <c r="B58" s="29">
        <v>3110.221</v>
      </c>
      <c r="C58" s="49"/>
      <c r="D58" s="50"/>
    </row>
    <row r="59" spans="1:6" ht="18.75" hidden="1">
      <c r="A59" s="32" t="s">
        <v>29</v>
      </c>
      <c r="B59" s="28">
        <v>2210</v>
      </c>
      <c r="C59" s="47"/>
      <c r="D59" s="48"/>
    </row>
    <row r="60" spans="1:6" ht="18.75" hidden="1">
      <c r="A60" s="32" t="s">
        <v>31</v>
      </c>
      <c r="B60" s="28">
        <v>2210</v>
      </c>
      <c r="C60" s="47"/>
      <c r="D60" s="48"/>
    </row>
    <row r="61" spans="1:6" ht="18.75" hidden="1">
      <c r="A61" s="32" t="s">
        <v>37</v>
      </c>
      <c r="B61" s="28">
        <v>2210</v>
      </c>
      <c r="C61" s="47"/>
      <c r="D61" s="48"/>
    </row>
    <row r="62" spans="1:6" ht="18.75" hidden="1">
      <c r="A62" s="32" t="s">
        <v>32</v>
      </c>
      <c r="B62" s="28">
        <v>3110</v>
      </c>
      <c r="C62" s="49"/>
      <c r="D62" s="50"/>
    </row>
    <row r="63" spans="1:6" ht="18.75" hidden="1">
      <c r="A63" s="32" t="s">
        <v>34</v>
      </c>
      <c r="B63" s="28">
        <v>2210</v>
      </c>
      <c r="C63" s="49"/>
      <c r="D63" s="50"/>
    </row>
    <row r="64" spans="1:6" ht="18.75" hidden="1">
      <c r="A64" s="32" t="s">
        <v>35</v>
      </c>
      <c r="B64" s="28">
        <v>2210</v>
      </c>
      <c r="C64" s="49"/>
      <c r="D64" s="50"/>
    </row>
    <row r="65" spans="1:4" ht="18.75" hidden="1">
      <c r="A65" s="32" t="s">
        <v>47</v>
      </c>
      <c r="B65" s="28">
        <v>2240</v>
      </c>
      <c r="C65" s="49"/>
      <c r="D65" s="50"/>
    </row>
    <row r="66" spans="1:4" ht="18.75" hidden="1">
      <c r="A66" s="32" t="s">
        <v>39</v>
      </c>
      <c r="B66" s="28">
        <v>2230</v>
      </c>
      <c r="C66" s="49"/>
      <c r="D66" s="50"/>
    </row>
    <row r="67" spans="1:4" ht="18.75" hidden="1">
      <c r="A67" s="32" t="s">
        <v>40</v>
      </c>
      <c r="B67" s="28">
        <v>2210</v>
      </c>
      <c r="C67" s="49"/>
      <c r="D67" s="50"/>
    </row>
    <row r="68" spans="1:4" ht="18.75" hidden="1">
      <c r="A68" s="32" t="s">
        <v>46</v>
      </c>
      <c r="B68" s="28">
        <v>2210</v>
      </c>
      <c r="C68" s="49"/>
      <c r="D68" s="50"/>
    </row>
    <row r="69" spans="1:4" ht="18.75" hidden="1">
      <c r="A69" s="32" t="s">
        <v>44</v>
      </c>
      <c r="B69" s="28">
        <v>2210</v>
      </c>
      <c r="C69" s="49"/>
      <c r="D69" s="50"/>
    </row>
    <row r="70" spans="1:4" ht="18.75" hidden="1">
      <c r="A70" s="32" t="s">
        <v>43</v>
      </c>
      <c r="B70" s="28">
        <v>2210</v>
      </c>
      <c r="C70" s="49"/>
      <c r="D70" s="50"/>
    </row>
    <row r="71" spans="1:4" ht="18.75" hidden="1">
      <c r="A71" s="32" t="s">
        <v>45</v>
      </c>
      <c r="B71" s="33">
        <v>2210</v>
      </c>
      <c r="C71" s="49"/>
      <c r="D71" s="50"/>
    </row>
    <row r="72" spans="1:4" ht="18.75" hidden="1">
      <c r="A72" s="57"/>
      <c r="B72" s="58"/>
      <c r="C72" s="49"/>
      <c r="D72" s="50"/>
    </row>
    <row r="73" spans="1:4" ht="18.75" hidden="1">
      <c r="A73" s="57"/>
      <c r="B73" s="58"/>
      <c r="C73" s="59">
        <f>SUM(C55:D72)</f>
        <v>0</v>
      </c>
      <c r="D73" s="60"/>
    </row>
    <row r="74" spans="1:4" hidden="1"/>
  </sheetData>
  <mergeCells count="29">
    <mergeCell ref="C58:D58"/>
    <mergeCell ref="A2:D2"/>
    <mergeCell ref="A3:D3"/>
    <mergeCell ref="A4:D4"/>
    <mergeCell ref="A27:D27"/>
    <mergeCell ref="A40:D40"/>
    <mergeCell ref="A53:D53"/>
    <mergeCell ref="A54:B54"/>
    <mergeCell ref="C54:D54"/>
    <mergeCell ref="C55:D55"/>
    <mergeCell ref="C56:D56"/>
    <mergeCell ref="C57:D57"/>
    <mergeCell ref="C70:D70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1:D71"/>
    <mergeCell ref="A72:B72"/>
    <mergeCell ref="C72:D72"/>
    <mergeCell ref="A73:B73"/>
    <mergeCell ref="C73:D7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4"/>
  <sheetViews>
    <sheetView workbookViewId="0">
      <selection activeCell="C49" sqref="C49"/>
    </sheetView>
  </sheetViews>
  <sheetFormatPr defaultRowHeight="15"/>
  <sheetData>
    <row r="2" spans="1:1" ht="18.75">
      <c r="A2" s="7" t="s">
        <v>54</v>
      </c>
    </row>
    <row r="3" spans="1:1" ht="18.75">
      <c r="A3" s="7"/>
    </row>
    <row r="43" spans="3:3">
      <c r="C43">
        <v>491.85</v>
      </c>
    </row>
    <row r="44" spans="3:3">
      <c r="C44">
        <f>21291.33+16255.05</f>
        <v>37546.380000000005</v>
      </c>
    </row>
    <row r="48" spans="3:3">
      <c r="C48">
        <v>12721.86</v>
      </c>
    </row>
    <row r="52" spans="1:1" ht="18.75">
      <c r="A52" s="7" t="s">
        <v>48</v>
      </c>
    </row>
    <row r="54" spans="1:1" ht="18.75">
      <c r="A54" s="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Новопразький НВК</vt:lpstr>
      <vt:lpstr>Новопразький НВО</vt:lpstr>
      <vt:lpstr>Новопразька ЗШ І-ІІ ст</vt:lpstr>
      <vt:lpstr>Шарівський НВК </vt:lpstr>
      <vt:lpstr>Пантазіївська філія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2018-10-17T05:58:22Z</cp:lastPrinted>
  <dcterms:created xsi:type="dcterms:W3CDTF">2017-11-02T06:22:39Z</dcterms:created>
  <dcterms:modified xsi:type="dcterms:W3CDTF">2019-10-10T10:12:14Z</dcterms:modified>
</cp:coreProperties>
</file>