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0" windowWidth="14625" windowHeight="8310"/>
  </bookViews>
  <sheets>
    <sheet name="Добронадіївська ЗШ І-ІІІ ст" sheetId="28" r:id="rId1"/>
    <sheet name="Новоселівський НВК" sheetId="30" r:id="rId2"/>
    <sheet name="Куколівський НВК" sheetId="31" r:id="rId3"/>
    <sheet name="Косівське НВО" sheetId="33" r:id="rId4"/>
    <sheet name="Лікарівський НВК" sheetId="34" r:id="rId5"/>
    <sheet name="Недогарський НВК " sheetId="38" r:id="rId6"/>
    <sheet name="Олександрівська ЗШ І-ІІІ ст" sheetId="39" r:id="rId7"/>
    <sheet name="Ульянівська ЗШ І-ІІІ ст" sheetId="42" r:id="rId8"/>
    <sheet name="Червонокамянське НВО" sheetId="44" r:id="rId9"/>
    <sheet name="Андріївська ЗШ І-ІІ ст" sheetId="46" r:id="rId10"/>
    <sheet name="Щасливська ЗШ І-ІІ ст" sheetId="48" r:id="rId11"/>
    <sheet name="Ясинуватська ЗШ І-ІІ ст" sheetId="49" r:id="rId12"/>
  </sheets>
  <calcPr calcId="125725"/>
</workbook>
</file>

<file path=xl/calcChain.xml><?xml version="1.0" encoding="utf-8"?>
<calcChain xmlns="http://schemas.openxmlformats.org/spreadsheetml/2006/main">
  <c r="C10" i="46"/>
  <c r="C10" i="49"/>
  <c r="C15" i="48"/>
  <c r="C15" i="46"/>
  <c r="C15" i="42"/>
  <c r="C10" i="39"/>
  <c r="C8" i="44"/>
  <c r="C8" i="39"/>
  <c r="C7" i="38"/>
  <c r="C7" i="39"/>
  <c r="C15" i="38"/>
  <c r="C8"/>
  <c r="C8" i="28"/>
  <c r="C15" i="39"/>
  <c r="C15" i="34"/>
  <c r="C8" i="33"/>
  <c r="C8" i="34"/>
  <c r="C15" i="31"/>
  <c r="C15" i="30"/>
  <c r="C10"/>
  <c r="C10" i="34"/>
  <c r="C10" i="31"/>
  <c r="C10" i="28"/>
  <c r="C11" i="44"/>
  <c r="C14" i="30" l="1"/>
  <c r="C14" i="48"/>
  <c r="C9" i="38"/>
  <c r="C9" i="30"/>
  <c r="C7" i="48"/>
  <c r="D15" l="1"/>
  <c r="D14"/>
  <c r="D11"/>
  <c r="D10"/>
  <c r="D8"/>
  <c r="D7"/>
  <c r="D8" i="31"/>
  <c r="D7"/>
  <c r="D8" i="39"/>
  <c r="D7"/>
  <c r="D8" i="44"/>
  <c r="D7"/>
  <c r="D16" i="38"/>
  <c r="D15"/>
  <c r="D10"/>
  <c r="D8"/>
  <c r="D7"/>
  <c r="D10" i="34"/>
  <c r="D8"/>
  <c r="D7"/>
  <c r="D8" i="33"/>
  <c r="D7"/>
  <c r="D14" i="31"/>
  <c r="D10"/>
  <c r="D16" i="30"/>
  <c r="D15"/>
  <c r="D14"/>
  <c r="D10"/>
  <c r="D8"/>
  <c r="D7"/>
  <c r="C45" l="1"/>
  <c r="D43" i="48"/>
  <c r="D31"/>
  <c r="C43"/>
  <c r="C31"/>
  <c r="C44" i="38"/>
  <c r="C44" i="34"/>
  <c r="D44" i="31"/>
  <c r="D31"/>
  <c r="C44"/>
  <c r="C31"/>
  <c r="C57" i="28"/>
  <c r="C57" i="44"/>
  <c r="C58" i="42"/>
  <c r="C58" i="39"/>
  <c r="F16" i="46" l="1"/>
  <c r="F17"/>
  <c r="F18"/>
  <c r="F19"/>
  <c r="F12" i="33"/>
  <c r="F13"/>
  <c r="C49" i="46" l="1"/>
  <c r="C49" i="48"/>
  <c r="D49" i="46"/>
  <c r="D49" i="48" l="1"/>
  <c r="E8" i="49" l="1"/>
  <c r="E9"/>
  <c r="E10"/>
  <c r="E11"/>
  <c r="E12"/>
  <c r="E13"/>
  <c r="E14"/>
  <c r="E15"/>
  <c r="E16"/>
  <c r="E17"/>
  <c r="E18"/>
  <c r="E19"/>
  <c r="E20"/>
  <c r="E21"/>
  <c r="E22"/>
  <c r="E23"/>
  <c r="E24"/>
  <c r="E7"/>
  <c r="E8" i="48"/>
  <c r="E9"/>
  <c r="E10"/>
  <c r="E11"/>
  <c r="E12"/>
  <c r="E13"/>
  <c r="E14"/>
  <c r="E15"/>
  <c r="E16"/>
  <c r="E17"/>
  <c r="E18"/>
  <c r="E19"/>
  <c r="E20"/>
  <c r="E21"/>
  <c r="E22"/>
  <c r="E23"/>
  <c r="E24"/>
  <c r="E7"/>
  <c r="E8" i="46"/>
  <c r="E9"/>
  <c r="E10"/>
  <c r="E11"/>
  <c r="E12"/>
  <c r="E13"/>
  <c r="E14"/>
  <c r="E15"/>
  <c r="E16"/>
  <c r="E17"/>
  <c r="E18"/>
  <c r="E19"/>
  <c r="E20"/>
  <c r="E21"/>
  <c r="E22"/>
  <c r="E23"/>
  <c r="E24"/>
  <c r="E7"/>
  <c r="E8" i="44"/>
  <c r="E9"/>
  <c r="E10"/>
  <c r="E11"/>
  <c r="E12"/>
  <c r="E13"/>
  <c r="E14"/>
  <c r="E15"/>
  <c r="E16"/>
  <c r="E17"/>
  <c r="E18"/>
  <c r="E19"/>
  <c r="E20"/>
  <c r="E21"/>
  <c r="E22"/>
  <c r="E23"/>
  <c r="E24"/>
  <c r="E7"/>
  <c r="E8" i="42"/>
  <c r="E9"/>
  <c r="E10"/>
  <c r="E11"/>
  <c r="E12"/>
  <c r="E13"/>
  <c r="E14"/>
  <c r="E15"/>
  <c r="E16"/>
  <c r="E17"/>
  <c r="E18"/>
  <c r="E19"/>
  <c r="E20"/>
  <c r="E21"/>
  <c r="E22"/>
  <c r="E23"/>
  <c r="E24"/>
  <c r="E7"/>
  <c r="E8" i="39"/>
  <c r="E9"/>
  <c r="E10"/>
  <c r="E11"/>
  <c r="E12"/>
  <c r="E13"/>
  <c r="E14"/>
  <c r="E15"/>
  <c r="E16"/>
  <c r="E17"/>
  <c r="E18"/>
  <c r="E19"/>
  <c r="E20"/>
  <c r="E21"/>
  <c r="E22"/>
  <c r="E23"/>
  <c r="E24"/>
  <c r="E7"/>
  <c r="E8" i="38"/>
  <c r="E9"/>
  <c r="E10"/>
  <c r="E11"/>
  <c r="E12"/>
  <c r="E13"/>
  <c r="E14"/>
  <c r="E15"/>
  <c r="E16"/>
  <c r="E17"/>
  <c r="E18"/>
  <c r="E19"/>
  <c r="E20"/>
  <c r="E21"/>
  <c r="E22"/>
  <c r="E23"/>
  <c r="E24"/>
  <c r="E7"/>
  <c r="E8" i="34"/>
  <c r="E9"/>
  <c r="E10"/>
  <c r="E11"/>
  <c r="E12"/>
  <c r="E13"/>
  <c r="E14"/>
  <c r="E15"/>
  <c r="E16"/>
  <c r="E17"/>
  <c r="E18"/>
  <c r="E19"/>
  <c r="E20"/>
  <c r="E21"/>
  <c r="E22"/>
  <c r="E23"/>
  <c r="E24"/>
  <c r="E7"/>
  <c r="E8" i="33"/>
  <c r="E9"/>
  <c r="E10"/>
  <c r="E11"/>
  <c r="E12"/>
  <c r="E13"/>
  <c r="E14"/>
  <c r="E15"/>
  <c r="E16"/>
  <c r="E17"/>
  <c r="E18"/>
  <c r="E19"/>
  <c r="E20"/>
  <c r="E21"/>
  <c r="E22"/>
  <c r="E23"/>
  <c r="E24"/>
  <c r="E7"/>
  <c r="E9" i="31"/>
  <c r="E8"/>
  <c r="E10"/>
  <c r="E11"/>
  <c r="E12"/>
  <c r="E13"/>
  <c r="E14"/>
  <c r="E15"/>
  <c r="E16"/>
  <c r="E17"/>
  <c r="E18"/>
  <c r="E19"/>
  <c r="E20"/>
  <c r="E21"/>
  <c r="E22"/>
  <c r="E23"/>
  <c r="E24"/>
  <c r="E7"/>
  <c r="E8" i="30"/>
  <c r="E9"/>
  <c r="E10"/>
  <c r="E11"/>
  <c r="E12"/>
  <c r="E13"/>
  <c r="E14"/>
  <c r="E15"/>
  <c r="E16"/>
  <c r="E17"/>
  <c r="E18"/>
  <c r="E19"/>
  <c r="E20"/>
  <c r="E21"/>
  <c r="E22"/>
  <c r="E23"/>
  <c r="E24"/>
  <c r="E7"/>
  <c r="E8" i="28"/>
  <c r="E9"/>
  <c r="E10"/>
  <c r="E11"/>
  <c r="E12"/>
  <c r="E13"/>
  <c r="E14"/>
  <c r="E15"/>
  <c r="E16"/>
  <c r="E17"/>
  <c r="E18"/>
  <c r="E19"/>
  <c r="E20"/>
  <c r="E21"/>
  <c r="E22"/>
  <c r="E23"/>
  <c r="E24"/>
  <c r="E7"/>
  <c r="C50" i="30"/>
  <c r="D51" i="39" l="1"/>
  <c r="C50" i="38"/>
  <c r="D50"/>
  <c r="C50" i="34" l="1"/>
  <c r="D37" l="1"/>
  <c r="C50" i="44"/>
  <c r="C51" i="39"/>
  <c r="C75" i="44" l="1"/>
  <c r="D51" i="42"/>
  <c r="C51"/>
  <c r="D50" i="44"/>
  <c r="C76" i="49"/>
  <c r="C75" i="48"/>
  <c r="C75" i="46"/>
  <c r="C75" i="34"/>
  <c r="C75" i="33"/>
  <c r="C76" i="31"/>
  <c r="C76" i="30"/>
  <c r="C75" i="28"/>
  <c r="C75" i="38"/>
  <c r="C76" i="39"/>
  <c r="D50" i="34" l="1"/>
  <c r="C77" i="42"/>
  <c r="D25" i="49"/>
  <c r="D25" i="48"/>
  <c r="D25" i="46"/>
  <c r="D25" i="44"/>
  <c r="D25" i="42"/>
  <c r="D25" i="39"/>
  <c r="D25" i="38"/>
  <c r="D25" i="34"/>
  <c r="D25" i="33"/>
  <c r="D25" i="31"/>
  <c r="D25" i="30"/>
  <c r="D25" i="28"/>
  <c r="C51" i="49" l="1"/>
  <c r="D51"/>
  <c r="D38"/>
  <c r="C38"/>
  <c r="D36" i="48"/>
  <c r="C36"/>
  <c r="D36" i="46"/>
  <c r="C36"/>
  <c r="D37" i="44"/>
  <c r="C37"/>
  <c r="D38" i="42"/>
  <c r="C38"/>
  <c r="D38" i="39"/>
  <c r="C38"/>
  <c r="C37" i="38"/>
  <c r="D37"/>
  <c r="C37" i="34"/>
  <c r="C50" i="33"/>
  <c r="D50"/>
  <c r="D37"/>
  <c r="C37"/>
  <c r="C50" i="31"/>
  <c r="D50"/>
  <c r="C37"/>
  <c r="D37"/>
  <c r="C51" i="30"/>
  <c r="D51"/>
  <c r="C38"/>
  <c r="D38"/>
  <c r="C51" i="28"/>
  <c r="D51"/>
  <c r="D37"/>
  <c r="C37"/>
  <c r="C25" i="48" l="1"/>
  <c r="C25" i="46"/>
  <c r="C25" i="31"/>
  <c r="C25" i="30"/>
  <c r="C25" i="28"/>
  <c r="E25" i="46" l="1"/>
  <c r="E25" i="48"/>
  <c r="E25" i="31"/>
  <c r="E25" i="30"/>
  <c r="E25" i="28"/>
  <c r="C25" i="39"/>
  <c r="C25" i="49"/>
  <c r="C25" i="44"/>
  <c r="C25" i="38"/>
  <c r="C25" i="34"/>
  <c r="C25" i="33"/>
  <c r="C25" i="42"/>
  <c r="E25" i="49" l="1"/>
  <c r="E25" i="44"/>
  <c r="E25" i="42"/>
  <c r="E25" i="39"/>
  <c r="E25" i="38"/>
  <c r="E25" i="34"/>
  <c r="E25" i="33"/>
</calcChain>
</file>

<file path=xl/sharedStrings.xml><?xml version="1.0" encoding="utf-8"?>
<sst xmlns="http://schemas.openxmlformats.org/spreadsheetml/2006/main" count="877" uniqueCount="66">
  <si>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</si>
  <si>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</si>
  <si>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</si>
  <si>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</si>
  <si>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</si>
  <si>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</si>
  <si>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</si>
  <si>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</si>
  <si>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</si>
  <si>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</si>
  <si>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</si>
  <si>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</si>
  <si>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</si>
  <si>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</si>
  <si>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</si>
  <si>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</si>
  <si>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</si>
  <si>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</si>
  <si>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</si>
  <si>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</si>
  <si>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</si>
  <si>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</si>
  <si>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</si>
  <si>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</si>
  <si>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</si>
  <si>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</si>
  <si>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</si>
  <si>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</si>
  <si>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</si>
  <si>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Добронадіївська  загальноосвітня школа І-ІІІ ступенів Олександрійської районної ради Кіровоградської області</t>
  </si>
  <si>
    <t>Куколівський навчально-виховний комплекс «загальноосвітня школа І-ІІІ ступенів – дошкільний навчальний заклад» Олександрійської районної ради Кіровоградської області</t>
  </si>
  <si>
    <t>Олександрівська загальноосвітня школа І-ІІІ ступенів Олександрійської районної ради Кіровоградської області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</si>
  <si>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</si>
  <si>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</si>
  <si>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</si>
  <si>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</si>
  <si>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</si>
  <si>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</si>
  <si>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</si>
  <si>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</si>
  <si>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</si>
  <si>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</si>
  <si>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</si>
  <si>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</si>
  <si>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</si>
  <si>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</si>
  <si>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</si>
  <si>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</si>
  <si>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</si>
  <si>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</si>
  <si>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</si>
  <si>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Ясинуватська загальноосвітня школа І-ІІ ступенів Олександрійської районної ради Кіровоградської області</t>
  </si>
  <si>
    <t>Оприбуткування втраченої літератури</t>
  </si>
  <si>
    <t>Новоселівський навчально-виховний комплекс «загальноосвітня школа І-ІІ ступенів – дошкільний навчальний заклад» Олександрійської районної ради Кіровоградської області</t>
  </si>
  <si>
    <t>3110-2210</t>
  </si>
  <si>
    <t>Косівське навчально-виховне об’єднання «загальноосвітня школа І-ІІІ ступенів – позашкільний центр» Олександрійської районної ради Кіровоградської області</t>
  </si>
  <si>
    <t>Лікарівський навчально-виховний комплекс  "загальноосвітня школа І-ІІ ступенів-дошкільний навчальний заклад" Олександрійської районної ради Кіровоградської області</t>
  </si>
  <si>
    <t>Улянівська загальноосвітня школа І-ІІІ ступенів Олександрійської районної ради Кіровоградської області</t>
  </si>
  <si>
    <t>Червонокам'янське навчально-виховне об’єднання «загальноосвітня школа І-ІІІ ступенів – дошкільний навчальний заклад- позашкільний центр» Олександрійської районної ради Кіровоградської області</t>
  </si>
  <si>
    <t>Андріївська загальноосвітня школа І-ІІ ступенів  Олександрійської районної ради Кіровоградської області</t>
  </si>
  <si>
    <t xml:space="preserve">Сума коштів, отриманих з інших джерел, не заборонених чинним законодавством: </t>
  </si>
  <si>
    <t>Недогарський навчально-виховний комплекс "загальноосвітня школа І-ІІІ ступенів - дошкільний навчальний заклад" Олександрійської районної ради Кіровоградської області</t>
  </si>
  <si>
    <t xml:space="preserve">Кошторис та фінансовий звіт  про надходження та використання   коштів стоном на 01.04.2020 року  </t>
  </si>
  <si>
    <t>Інформація про перелік товарів,робіт і послуг отриманих як благодійна допомога станом на 01.04. 2020 року</t>
  </si>
  <si>
    <t>Сума коштів, отриманих з інших джерел, не заборонених чинним законодавством:</t>
  </si>
  <si>
    <t>Щасливський заклад  загальної середньої освіти І-ІІ ступенів- заклад дошкільної освіти Олександрійської районної ради Кіровоградської області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</si>
</sst>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8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0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2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16" fontId="0" fillId="0" borderId="0" xfId="0" applyNumberFormat="1"/>
    <xf numFmtId="0" fontId="6" fillId="0" borderId="0" xfId="0" applyFont="1"/>
    <xf numFmtId="0" fontId="2" fillId="0" borderId="1" xfId="0" applyFont="1" applyBorder="1" applyAlignment="1">
      <alignment wrapText="1"/>
    </xf>
    <xf numFmtId="2" fontId="8" fillId="0" borderId="0" xfId="0" applyNumberFormat="1" applyFont="1"/>
    <xf numFmtId="0" fontId="2" fillId="0" borderId="1" xfId="0" applyFont="1" applyBorder="1" applyAlignment="1">
      <alignment wrapText="1"/>
    </xf>
    <xf numFmtId="0" fontId="9" fillId="0" borderId="1" xfId="0" applyFont="1" applyBorder="1" applyAlignment="1"/>
    <xf numFmtId="0" fontId="10" fillId="0" borderId="1" xfId="0" applyNumberFormat="1" applyFont="1" applyBorder="1" applyAlignment="1">
      <alignment horizontal="left"/>
    </xf>
    <xf numFmtId="2" fontId="9" fillId="0" borderId="1" xfId="0" applyNumberFormat="1" applyFont="1" applyBorder="1"/>
    <xf numFmtId="2" fontId="3" fillId="0" borderId="0" xfId="0" applyNumberFormat="1" applyFont="1" applyBorder="1"/>
    <xf numFmtId="2" fontId="0" fillId="0" borderId="0" xfId="0" applyNumberForma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0" xfId="0" applyFont="1" applyBorder="1"/>
    <xf numFmtId="2" fontId="2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2" borderId="1" xfId="0" applyNumberFormat="1" applyFont="1" applyFill="1" applyBorder="1"/>
    <xf numFmtId="2" fontId="3" fillId="0" borderId="1" xfId="0" applyNumberFormat="1" applyFont="1" applyBorder="1" applyAlignment="1">
      <alignment horizontal="right" wrapText="1"/>
    </xf>
    <xf numFmtId="2" fontId="11" fillId="0" borderId="1" xfId="0" applyNumberFormat="1" applyFont="1" applyBorder="1"/>
    <xf numFmtId="2" fontId="12" fillId="0" borderId="1" xfId="0" applyNumberFormat="1" applyFont="1" applyBorder="1"/>
    <xf numFmtId="0" fontId="7" fillId="0" borderId="5" xfId="0" applyFont="1" applyBorder="1"/>
    <xf numFmtId="1" fontId="13" fillId="0" borderId="1" xfId="0" applyNumberFormat="1" applyFont="1" applyBorder="1"/>
    <xf numFmtId="2" fontId="13" fillId="0" borderId="1" xfId="0" applyNumberFormat="1" applyFont="1" applyBorder="1"/>
    <xf numFmtId="0" fontId="3" fillId="0" borderId="1" xfId="0" applyFont="1" applyBorder="1" applyAlignment="1">
      <alignment horizontal="right"/>
    </xf>
    <xf numFmtId="2" fontId="15" fillId="3" borderId="6" xfId="1" applyNumberFormat="1" applyFont="1" applyFill="1" applyBorder="1"/>
    <xf numFmtId="0" fontId="2" fillId="0" borderId="3" xfId="0" applyFont="1" applyBorder="1" applyAlignment="1">
      <alignment wrapText="1"/>
    </xf>
    <xf numFmtId="0" fontId="3" fillId="0" borderId="4" xfId="0" applyFont="1" applyBorder="1" applyAlignment="1"/>
    <xf numFmtId="2" fontId="2" fillId="0" borderId="3" xfId="0" applyNumberFormat="1" applyFont="1" applyBorder="1" applyAlignment="1"/>
    <xf numFmtId="2" fontId="2" fillId="0" borderId="4" xfId="0" applyNumberFormat="1" applyFont="1" applyBorder="1" applyAlignment="1"/>
    <xf numFmtId="2" fontId="9" fillId="0" borderId="3" xfId="0" applyNumberFormat="1" applyFont="1" applyBorder="1" applyAlignment="1"/>
    <xf numFmtId="2" fontId="9" fillId="0" borderId="4" xfId="0" applyNumberFormat="1" applyFont="1" applyBorder="1" applyAlignment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9" fillId="0" borderId="1" xfId="0" applyNumberFormat="1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2" fontId="12" fillId="0" borderId="3" xfId="0" applyNumberFormat="1" applyFont="1" applyBorder="1" applyAlignment="1"/>
    <xf numFmtId="2" fontId="12" fillId="0" borderId="4" xfId="0" applyNumberFormat="1" applyFont="1" applyBorder="1" applyAlignment="1"/>
    <xf numFmtId="2" fontId="3" fillId="0" borderId="3" xfId="0" applyNumberFormat="1" applyFont="1" applyBorder="1" applyAlignment="1"/>
    <xf numFmtId="2" fontId="3" fillId="0" borderId="4" xfId="0" applyNumberFormat="1" applyFont="1" applyBorder="1" applyAlignment="1"/>
    <xf numFmtId="2" fontId="3" fillId="0" borderId="1" xfId="0" applyNumberFormat="1" applyFont="1" applyBorder="1" applyAlignment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_Касові видатки помісячні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5"/>
  <sheetViews>
    <sheetView tabSelected="1" workbookViewId="0">
      <selection activeCell="A4" sqref="A4"/>
    </sheetView>
  </sheetViews>
  <sheetFormatPr defaultRowHeight="15"/>
  <cols>
    <col min="1" max="1" width="40.85546875" style="3" customWidth="1"/>
    <col min="2" max="2" width="9.42578125" style="1" customWidth="1"/>
    <col min="3" max="3" width="17.85546875" customWidth="1"/>
    <col min="4" max="4" width="17.140625" customWidth="1"/>
    <col min="5" max="5" width="11" hidden="1" customWidth="1"/>
    <col min="6" max="6" width="14.42578125" customWidth="1"/>
    <col min="8" max="8" width="12.7109375" customWidth="1"/>
  </cols>
  <sheetData>
    <row r="2" spans="1:6" ht="55.5" customHeight="1">
      <c r="A2" s="68" t="s">
        <v>62</v>
      </c>
      <c r="B2" s="69"/>
      <c r="C2" s="69"/>
      <c r="D2" s="69"/>
    </row>
    <row r="3" spans="1:6" ht="40.5" customHeight="1">
      <c r="A3" s="75" t="s">
        <v>29</v>
      </c>
      <c r="B3" s="76"/>
      <c r="C3" s="76"/>
      <c r="D3" s="76"/>
    </row>
    <row r="4" spans="1:6" ht="18.75">
      <c r="A4" s="6"/>
      <c r="B4" s="7"/>
      <c r="C4" s="8"/>
      <c r="D4" s="8"/>
    </row>
    <row r="5" spans="1:6" ht="41.25" customHeight="1">
      <c r="A5" s="70" t="s">
        <v>24</v>
      </c>
      <c r="B5" s="71"/>
      <c r="C5" s="71"/>
      <c r="D5" s="71"/>
    </row>
    <row r="6" spans="1:6" s="2" customFormat="1" ht="74.2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v>788206</v>
      </c>
      <c r="D7" s="50">
        <v>711231.76</v>
      </c>
      <c r="E7" s="26">
        <f>C7-D7</f>
        <v>76974.239999999991</v>
      </c>
      <c r="F7" s="26"/>
    </row>
    <row r="8" spans="1:6" s="2" customFormat="1" ht="18.75">
      <c r="A8" s="21" t="s">
        <v>44</v>
      </c>
      <c r="B8" s="16">
        <v>2120</v>
      </c>
      <c r="C8" s="23">
        <f>173416-2500</f>
        <v>170916</v>
      </c>
      <c r="D8" s="50">
        <v>154473.16999999998</v>
      </c>
      <c r="E8" s="26">
        <f t="shared" ref="E8:E25" si="0">C8-D8</f>
        <v>16442.830000000016</v>
      </c>
      <c r="F8" s="26"/>
    </row>
    <row r="9" spans="1:6" ht="37.5">
      <c r="A9" s="11" t="s">
        <v>2</v>
      </c>
      <c r="B9" s="16">
        <v>2210</v>
      </c>
      <c r="C9" s="13">
        <v>41780</v>
      </c>
      <c r="D9" s="57">
        <v>27936</v>
      </c>
      <c r="E9" s="26">
        <f t="shared" si="0"/>
        <v>13844</v>
      </c>
      <c r="F9" s="26"/>
    </row>
    <row r="10" spans="1:6" ht="18.75">
      <c r="A10" s="11" t="s">
        <v>3</v>
      </c>
      <c r="B10" s="16">
        <v>2230</v>
      </c>
      <c r="C10" s="13">
        <f>26210+200</f>
        <v>26410</v>
      </c>
      <c r="D10" s="13">
        <v>26385.4</v>
      </c>
      <c r="E10" s="26">
        <f t="shared" si="0"/>
        <v>24.599999999998545</v>
      </c>
      <c r="F10" s="26"/>
    </row>
    <row r="11" spans="1:6" ht="37.5">
      <c r="A11" s="11" t="s">
        <v>4</v>
      </c>
      <c r="B11" s="16">
        <v>2240</v>
      </c>
      <c r="C11" s="13">
        <v>13520</v>
      </c>
      <c r="D11" s="13">
        <v>6368.74</v>
      </c>
      <c r="E11" s="26">
        <f t="shared" si="0"/>
        <v>7151.26</v>
      </c>
      <c r="F11" s="26"/>
    </row>
    <row r="12" spans="1:6" ht="18.75" hidden="1">
      <c r="A12" s="11" t="s">
        <v>5</v>
      </c>
      <c r="B12" s="16">
        <v>2250</v>
      </c>
      <c r="C12" s="13"/>
      <c r="D12" s="13"/>
      <c r="E12" s="26">
        <f t="shared" si="0"/>
        <v>0</v>
      </c>
      <c r="F12" s="26"/>
    </row>
    <row r="13" spans="1:6" ht="18.75" hidden="1">
      <c r="A13" s="11" t="s">
        <v>6</v>
      </c>
      <c r="B13" s="16">
        <v>2271</v>
      </c>
      <c r="C13" s="13"/>
      <c r="D13" s="13"/>
      <c r="E13" s="26">
        <f t="shared" si="0"/>
        <v>0</v>
      </c>
      <c r="F13" s="26"/>
    </row>
    <row r="14" spans="1:6" ht="37.5" hidden="1">
      <c r="A14" s="11" t="s">
        <v>7</v>
      </c>
      <c r="B14" s="16">
        <v>2272</v>
      </c>
      <c r="C14" s="13"/>
      <c r="D14" s="13"/>
      <c r="E14" s="26">
        <f t="shared" si="0"/>
        <v>0</v>
      </c>
      <c r="F14" s="26"/>
    </row>
    <row r="15" spans="1:6" ht="18.75">
      <c r="A15" s="11" t="s">
        <v>8</v>
      </c>
      <c r="B15" s="16">
        <v>2273</v>
      </c>
      <c r="C15" s="13">
        <v>75910</v>
      </c>
      <c r="D15" s="13">
        <v>44475.944694779602</v>
      </c>
      <c r="E15" s="26">
        <f t="shared" si="0"/>
        <v>31434.055305220398</v>
      </c>
      <c r="F15" s="26"/>
    </row>
    <row r="16" spans="1:6" ht="18.75" hidden="1">
      <c r="A16" s="11" t="s">
        <v>9</v>
      </c>
      <c r="B16" s="16">
        <v>2274</v>
      </c>
      <c r="C16" s="13"/>
      <c r="D16" s="13"/>
      <c r="E16" s="26">
        <f t="shared" si="0"/>
        <v>0</v>
      </c>
      <c r="F16" s="26"/>
    </row>
    <row r="17" spans="1:9" ht="18.75" hidden="1">
      <c r="A17" s="11" t="s">
        <v>10</v>
      </c>
      <c r="B17" s="16">
        <v>2275</v>
      </c>
      <c r="C17" s="13"/>
      <c r="D17" s="13"/>
      <c r="E17" s="26">
        <f t="shared" si="0"/>
        <v>0</v>
      </c>
      <c r="F17" s="26"/>
    </row>
    <row r="18" spans="1:9" ht="36" hidden="1" customHeight="1">
      <c r="A18" s="11" t="s">
        <v>11</v>
      </c>
      <c r="B18" s="16">
        <v>2282</v>
      </c>
      <c r="C18" s="13"/>
      <c r="D18" s="13"/>
      <c r="E18" s="26">
        <f t="shared" si="0"/>
        <v>0</v>
      </c>
      <c r="F18" s="26"/>
    </row>
    <row r="19" spans="1:9" ht="18" hidden="1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/>
    </row>
    <row r="20" spans="1:9" ht="15.75" customHeight="1">
      <c r="A20" s="11" t="s">
        <v>15</v>
      </c>
      <c r="B20" s="16">
        <v>2800</v>
      </c>
      <c r="C20" s="13">
        <v>24690</v>
      </c>
      <c r="D20" s="13">
        <v>2517.0500000000002</v>
      </c>
      <c r="E20" s="26">
        <f t="shared" si="0"/>
        <v>22172.95</v>
      </c>
      <c r="F20" s="26"/>
    </row>
    <row r="21" spans="1:9" ht="36" hidden="1" customHeight="1">
      <c r="A21" s="11" t="s">
        <v>12</v>
      </c>
      <c r="B21" s="16">
        <v>3110</v>
      </c>
      <c r="C21" s="13"/>
      <c r="D21" s="13"/>
      <c r="E21" s="26">
        <f t="shared" si="0"/>
        <v>0</v>
      </c>
      <c r="F21" s="26"/>
      <c r="H21" s="38"/>
    </row>
    <row r="22" spans="1:9" ht="37.5" hidden="1">
      <c r="A22" s="11" t="s">
        <v>20</v>
      </c>
      <c r="B22" s="16">
        <v>3122</v>
      </c>
      <c r="C22" s="13"/>
      <c r="D22" s="13"/>
      <c r="E22" s="26">
        <f t="shared" si="0"/>
        <v>0</v>
      </c>
      <c r="F22" s="26"/>
    </row>
    <row r="23" spans="1:9" ht="37.5" hidden="1">
      <c r="A23" s="11" t="s">
        <v>21</v>
      </c>
      <c r="B23" s="16">
        <v>3132</v>
      </c>
      <c r="C23" s="13"/>
      <c r="D23" s="13"/>
      <c r="E23" s="26">
        <f t="shared" si="0"/>
        <v>0</v>
      </c>
      <c r="F23" s="26"/>
    </row>
    <row r="24" spans="1:9" ht="37.5" hidden="1">
      <c r="A24" s="32" t="s">
        <v>45</v>
      </c>
      <c r="B24" s="16">
        <v>3142</v>
      </c>
      <c r="C24" s="13"/>
      <c r="D24" s="13"/>
      <c r="E24" s="26">
        <f t="shared" si="0"/>
        <v>0</v>
      </c>
      <c r="F24" s="26"/>
    </row>
    <row r="25" spans="1:9" ht="18.75">
      <c r="A25" s="11" t="s">
        <v>13</v>
      </c>
      <c r="B25" s="16"/>
      <c r="C25" s="14">
        <f>SUM(C7:C24)</f>
        <v>1141432</v>
      </c>
      <c r="D25" s="51">
        <f>SUM(D7:D24)</f>
        <v>973388.06469477958</v>
      </c>
      <c r="E25" s="26">
        <f t="shared" si="0"/>
        <v>168043.93530522042</v>
      </c>
      <c r="F25" s="26"/>
      <c r="I25" s="4"/>
    </row>
    <row r="26" spans="1:9">
      <c r="C26" s="4"/>
      <c r="D26" s="4"/>
    </row>
    <row r="27" spans="1:9" ht="28.5" customHeight="1">
      <c r="A27" s="68" t="s">
        <v>25</v>
      </c>
      <c r="B27" s="72"/>
      <c r="C27" s="72"/>
      <c r="D27" s="72"/>
    </row>
    <row r="28" spans="1:9">
      <c r="D28" s="30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37">
        <v>1400</v>
      </c>
      <c r="D30" s="13"/>
      <c r="F30" s="26"/>
    </row>
    <row r="31" spans="1:9" ht="18.75" hidden="1">
      <c r="A31" s="12" t="s">
        <v>3</v>
      </c>
      <c r="B31" s="17">
        <v>2230</v>
      </c>
      <c r="C31" s="37"/>
      <c r="D31" s="13"/>
      <c r="F31" s="26"/>
    </row>
    <row r="32" spans="1:9" ht="18.75" hidden="1">
      <c r="A32" s="12" t="s">
        <v>4</v>
      </c>
      <c r="B32" s="17">
        <v>2240</v>
      </c>
      <c r="C32" s="55"/>
      <c r="D32" s="13"/>
      <c r="F32" s="26"/>
    </row>
    <row r="33" spans="1:6" ht="18.75" hidden="1">
      <c r="A33" s="11" t="s">
        <v>15</v>
      </c>
      <c r="B33" s="17">
        <v>2800</v>
      </c>
      <c r="C33" s="37"/>
      <c r="D33" s="13"/>
      <c r="F33" s="26"/>
    </row>
    <row r="34" spans="1:6" ht="18.75">
      <c r="A34" s="40" t="s">
        <v>10</v>
      </c>
      <c r="B34" s="17">
        <v>2275</v>
      </c>
      <c r="C34" s="37">
        <v>50</v>
      </c>
      <c r="D34" s="13"/>
      <c r="F34" s="26"/>
    </row>
    <row r="35" spans="1:6" ht="56.25" hidden="1">
      <c r="A35" s="11" t="s">
        <v>12</v>
      </c>
      <c r="B35" s="17">
        <v>3110</v>
      </c>
      <c r="C35" s="37"/>
      <c r="D35" s="13"/>
      <c r="F35" s="26"/>
    </row>
    <row r="36" spans="1:6" ht="18.75" hidden="1">
      <c r="A36" s="18" t="s">
        <v>16</v>
      </c>
      <c r="B36" s="19">
        <v>3132</v>
      </c>
      <c r="C36" s="49"/>
      <c r="D36" s="20"/>
      <c r="F36" s="26"/>
    </row>
    <row r="37" spans="1:6" ht="18.75">
      <c r="A37" s="11" t="s">
        <v>13</v>
      </c>
      <c r="B37" s="17"/>
      <c r="C37" s="14">
        <f>SUM(C30:C36)</f>
        <v>1450</v>
      </c>
      <c r="D37" s="14">
        <f>SUM(D30:D36)</f>
        <v>0</v>
      </c>
      <c r="F37" s="26"/>
    </row>
    <row r="38" spans="1:6" ht="18.75">
      <c r="A38" s="43"/>
      <c r="B38" s="44"/>
      <c r="C38" s="45"/>
      <c r="D38" s="45"/>
      <c r="F38" s="26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3.75" customHeight="1">
      <c r="A41" s="73" t="s">
        <v>26</v>
      </c>
      <c r="B41" s="73"/>
      <c r="C41" s="73"/>
      <c r="D41" s="73"/>
    </row>
    <row r="42" spans="1:6">
      <c r="A42" s="1"/>
      <c r="B42" s="5"/>
      <c r="C42" s="4"/>
      <c r="D42" s="4"/>
    </row>
    <row r="43" spans="1:6" ht="75">
      <c r="A43" s="46" t="s">
        <v>0</v>
      </c>
      <c r="B43" s="46" t="s">
        <v>1</v>
      </c>
      <c r="C43" s="10" t="s">
        <v>23</v>
      </c>
      <c r="D43" s="10" t="s">
        <v>18</v>
      </c>
    </row>
    <row r="44" spans="1:6" ht="37.5">
      <c r="A44" s="40" t="s">
        <v>2</v>
      </c>
      <c r="B44" s="17">
        <v>2210</v>
      </c>
      <c r="C44" s="37">
        <v>17542</v>
      </c>
      <c r="D44" s="37">
        <v>17542</v>
      </c>
      <c r="F44" s="26"/>
    </row>
    <row r="45" spans="1:6" ht="18.75">
      <c r="A45" s="12" t="s">
        <v>3</v>
      </c>
      <c r="B45" s="17">
        <v>2230</v>
      </c>
      <c r="C45" s="37">
        <v>3205.62</v>
      </c>
      <c r="D45" s="37">
        <v>3205.62</v>
      </c>
      <c r="F45" s="26"/>
    </row>
    <row r="46" spans="1:6" ht="18.75" hidden="1">
      <c r="A46" s="12" t="s">
        <v>4</v>
      </c>
      <c r="B46" s="17">
        <v>2240</v>
      </c>
      <c r="C46" s="37"/>
      <c r="D46" s="37"/>
      <c r="F46" s="26"/>
    </row>
    <row r="47" spans="1:6" ht="18.75" hidden="1">
      <c r="A47" s="12" t="s">
        <v>10</v>
      </c>
      <c r="B47" s="17">
        <v>2275</v>
      </c>
      <c r="C47" s="37"/>
      <c r="D47" s="37"/>
      <c r="F47" s="26"/>
    </row>
    <row r="48" spans="1:6" ht="18.75" hidden="1">
      <c r="A48" s="11" t="s">
        <v>15</v>
      </c>
      <c r="B48" s="17">
        <v>2800</v>
      </c>
      <c r="C48" s="37"/>
      <c r="D48" s="37"/>
      <c r="F48" s="26"/>
    </row>
    <row r="49" spans="1:6" ht="56.25" hidden="1">
      <c r="A49" s="11" t="s">
        <v>12</v>
      </c>
      <c r="B49" s="17">
        <v>3110</v>
      </c>
      <c r="C49" s="37"/>
      <c r="D49" s="37"/>
      <c r="F49" s="26"/>
    </row>
    <row r="50" spans="1:6" ht="18.75" hidden="1">
      <c r="A50" s="18" t="s">
        <v>16</v>
      </c>
      <c r="B50" s="19">
        <v>3132</v>
      </c>
      <c r="C50" s="20"/>
      <c r="D50" s="20"/>
      <c r="F50" s="26"/>
    </row>
    <row r="51" spans="1:6" ht="18.75">
      <c r="A51" s="11" t="s">
        <v>13</v>
      </c>
      <c r="B51" s="17"/>
      <c r="C51" s="14">
        <f>C44+C45+C48+C49+C50</f>
        <v>20747.62</v>
      </c>
      <c r="D51" s="14">
        <f>D44+D45+D48+D49+D50</f>
        <v>20747.62</v>
      </c>
      <c r="F51" s="26"/>
    </row>
    <row r="52" spans="1:6" ht="18.75">
      <c r="A52" s="43"/>
      <c r="B52" s="44"/>
      <c r="C52" s="45"/>
      <c r="D52" s="45"/>
      <c r="F52" s="26"/>
    </row>
    <row r="54" spans="1:6" ht="34.5" customHeight="1">
      <c r="A54" s="73" t="s">
        <v>63</v>
      </c>
      <c r="B54" s="74"/>
      <c r="C54" s="74"/>
      <c r="D54" s="74"/>
    </row>
    <row r="56" spans="1:6" ht="18.75">
      <c r="A56" s="64" t="s">
        <v>27</v>
      </c>
      <c r="B56" s="65"/>
      <c r="C56" s="66" t="s">
        <v>28</v>
      </c>
      <c r="D56" s="65"/>
    </row>
    <row r="57" spans="1:6" ht="18.75">
      <c r="A57" s="40" t="s">
        <v>39</v>
      </c>
      <c r="B57" s="35">
        <v>2210</v>
      </c>
      <c r="C57" s="67">
        <f>5192+1100</f>
        <v>6292</v>
      </c>
      <c r="D57" s="67"/>
    </row>
    <row r="58" spans="1:6" ht="18.75" hidden="1">
      <c r="A58" s="40" t="s">
        <v>33</v>
      </c>
      <c r="B58" s="35">
        <v>2210</v>
      </c>
      <c r="C58" s="62"/>
      <c r="D58" s="63"/>
    </row>
    <row r="59" spans="1:6" ht="18.75" hidden="1">
      <c r="A59" s="40" t="s">
        <v>36</v>
      </c>
      <c r="B59" s="35">
        <v>2210</v>
      </c>
      <c r="C59" s="62"/>
      <c r="D59" s="63"/>
    </row>
    <row r="60" spans="1:6" ht="18.75" hidden="1">
      <c r="A60" s="40" t="s">
        <v>41</v>
      </c>
      <c r="B60" s="36">
        <v>3110.221</v>
      </c>
      <c r="C60" s="62"/>
      <c r="D60" s="63"/>
    </row>
    <row r="61" spans="1:6" ht="18.75">
      <c r="A61" s="40" t="s">
        <v>32</v>
      </c>
      <c r="B61" s="35">
        <v>2210</v>
      </c>
      <c r="C61" s="62">
        <v>11250</v>
      </c>
      <c r="D61" s="63"/>
    </row>
    <row r="62" spans="1:6" ht="18.75" hidden="1">
      <c r="A62" s="40" t="s">
        <v>34</v>
      </c>
      <c r="B62" s="35">
        <v>2210</v>
      </c>
      <c r="C62" s="62"/>
      <c r="D62" s="63"/>
    </row>
    <row r="63" spans="1:6" ht="18.75" hidden="1">
      <c r="A63" s="40" t="s">
        <v>40</v>
      </c>
      <c r="B63" s="35">
        <v>2210</v>
      </c>
      <c r="C63" s="62"/>
      <c r="D63" s="63"/>
    </row>
    <row r="64" spans="1:6" ht="18.75" hidden="1">
      <c r="A64" s="40" t="s">
        <v>35</v>
      </c>
      <c r="B64" s="35">
        <v>3110</v>
      </c>
      <c r="C64" s="62"/>
      <c r="D64" s="63"/>
    </row>
    <row r="65" spans="1:4" ht="18.75" hidden="1">
      <c r="A65" s="40" t="s">
        <v>37</v>
      </c>
      <c r="B65" s="35">
        <v>2210</v>
      </c>
      <c r="C65" s="62"/>
      <c r="D65" s="63"/>
    </row>
    <row r="66" spans="1:4" ht="18.75" hidden="1">
      <c r="A66" s="40" t="s">
        <v>38</v>
      </c>
      <c r="B66" s="35">
        <v>2210</v>
      </c>
      <c r="C66" s="62"/>
      <c r="D66" s="63"/>
    </row>
    <row r="67" spans="1:4" ht="18.75" hidden="1">
      <c r="A67" s="40" t="s">
        <v>50</v>
      </c>
      <c r="B67" s="35">
        <v>2240</v>
      </c>
      <c r="C67" s="62"/>
      <c r="D67" s="63"/>
    </row>
    <row r="68" spans="1:4" ht="18.75">
      <c r="A68" s="40" t="s">
        <v>42</v>
      </c>
      <c r="B68" s="35">
        <v>2230</v>
      </c>
      <c r="C68" s="62">
        <v>3205.62</v>
      </c>
      <c r="D68" s="63"/>
    </row>
    <row r="69" spans="1:4" ht="18.75" hidden="1">
      <c r="A69" s="40" t="s">
        <v>43</v>
      </c>
      <c r="B69" s="35">
        <v>2210</v>
      </c>
      <c r="C69" s="62"/>
      <c r="D69" s="63"/>
    </row>
    <row r="70" spans="1:4" ht="18.75" hidden="1">
      <c r="A70" s="40" t="s">
        <v>49</v>
      </c>
      <c r="B70" s="35">
        <v>2210</v>
      </c>
      <c r="C70" s="62"/>
      <c r="D70" s="63"/>
    </row>
    <row r="71" spans="1:4" ht="18.75" hidden="1">
      <c r="A71" s="40" t="s">
        <v>47</v>
      </c>
      <c r="B71" s="35">
        <v>2210</v>
      </c>
      <c r="C71" s="62"/>
      <c r="D71" s="63"/>
    </row>
    <row r="72" spans="1:4" ht="18.75" hidden="1">
      <c r="A72" s="40" t="s">
        <v>46</v>
      </c>
      <c r="B72" s="35">
        <v>2210</v>
      </c>
      <c r="C72" s="62"/>
      <c r="D72" s="63"/>
    </row>
    <row r="73" spans="1:4" ht="18.75" hidden="1">
      <c r="A73" s="40" t="s">
        <v>48</v>
      </c>
      <c r="B73" s="41">
        <v>2210</v>
      </c>
      <c r="C73" s="62"/>
      <c r="D73" s="63"/>
    </row>
    <row r="74" spans="1:4" ht="18.75" hidden="1">
      <c r="A74" s="58"/>
      <c r="B74" s="59"/>
      <c r="C74" s="62"/>
      <c r="D74" s="63"/>
    </row>
    <row r="75" spans="1:4" ht="18.75">
      <c r="A75" s="58"/>
      <c r="B75" s="59"/>
      <c r="C75" s="60">
        <f>SUM(C57:D74)</f>
        <v>20747.62</v>
      </c>
      <c r="D75" s="61"/>
    </row>
  </sheetData>
  <mergeCells count="29">
    <mergeCell ref="A2:D2"/>
    <mergeCell ref="A5:D5"/>
    <mergeCell ref="A27:D27"/>
    <mergeCell ref="A41:D41"/>
    <mergeCell ref="A54:D54"/>
    <mergeCell ref="A3:D3"/>
    <mergeCell ref="A56:B56"/>
    <mergeCell ref="C56:D56"/>
    <mergeCell ref="C57:D57"/>
    <mergeCell ref="C65:D65"/>
    <mergeCell ref="C66:D66"/>
    <mergeCell ref="C61:D61"/>
    <mergeCell ref="C62:D62"/>
    <mergeCell ref="C58:D58"/>
    <mergeCell ref="C59:D59"/>
    <mergeCell ref="C60:D60"/>
    <mergeCell ref="C67:D67"/>
    <mergeCell ref="C63:D63"/>
    <mergeCell ref="C64:D64"/>
    <mergeCell ref="C68:D68"/>
    <mergeCell ref="C69:D69"/>
    <mergeCell ref="A75:B75"/>
    <mergeCell ref="C75:D75"/>
    <mergeCell ref="C70:D70"/>
    <mergeCell ref="C71:D71"/>
    <mergeCell ref="C72:D72"/>
    <mergeCell ref="C73:D73"/>
    <mergeCell ref="A74:B74"/>
    <mergeCell ref="C74:D7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76"/>
  <sheetViews>
    <sheetView workbookViewId="0">
      <selection activeCell="F20" sqref="F20:F25"/>
    </sheetView>
  </sheetViews>
  <sheetFormatPr defaultRowHeight="15"/>
  <cols>
    <col min="1" max="1" width="40.85546875" style="3" customWidth="1"/>
    <col min="2" max="2" width="9.85546875" style="1" customWidth="1"/>
    <col min="3" max="3" width="17.42578125" customWidth="1"/>
    <col min="4" max="4" width="15.42578125" customWidth="1"/>
    <col min="5" max="5" width="10.42578125" hidden="1" customWidth="1"/>
    <col min="6" max="6" width="11.85546875" customWidth="1"/>
  </cols>
  <sheetData>
    <row r="2" spans="1:6" ht="56.25" customHeight="1">
      <c r="A2" s="68" t="s">
        <v>62</v>
      </c>
      <c r="B2" s="69"/>
      <c r="C2" s="69"/>
      <c r="D2" s="69"/>
    </row>
    <row r="3" spans="1:6" ht="39" customHeight="1">
      <c r="A3" s="75" t="s">
        <v>59</v>
      </c>
      <c r="B3" s="76"/>
      <c r="C3" s="76"/>
      <c r="D3" s="76"/>
    </row>
    <row r="4" spans="1:6" ht="18.75">
      <c r="A4" s="6"/>
      <c r="B4" s="7"/>
      <c r="C4" s="8"/>
      <c r="D4" s="8"/>
    </row>
    <row r="5" spans="1:6" ht="41.25" customHeight="1">
      <c r="A5" s="70" t="s">
        <v>24</v>
      </c>
      <c r="B5" s="71"/>
      <c r="C5" s="71"/>
      <c r="D5" s="71"/>
    </row>
    <row r="6" spans="1:6" s="2" customFormat="1" ht="72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v>521460</v>
      </c>
      <c r="D7" s="23">
        <v>507835.27</v>
      </c>
      <c r="E7" s="26">
        <f>C7-D7</f>
        <v>13624.729999999981</v>
      </c>
      <c r="F7" s="26"/>
    </row>
    <row r="8" spans="1:6" s="2" customFormat="1" ht="18.75">
      <c r="A8" s="21" t="s">
        <v>44</v>
      </c>
      <c r="B8" s="16">
        <v>2120</v>
      </c>
      <c r="C8" s="23">
        <v>114720</v>
      </c>
      <c r="D8" s="23">
        <v>113535.79</v>
      </c>
      <c r="E8" s="26">
        <f t="shared" ref="E8:E25" si="0">C8-D8</f>
        <v>1184.2100000000064</v>
      </c>
      <c r="F8" s="26"/>
    </row>
    <row r="9" spans="1:6" ht="37.5">
      <c r="A9" s="11" t="s">
        <v>2</v>
      </c>
      <c r="B9" s="16">
        <v>2210</v>
      </c>
      <c r="C9" s="13">
        <v>14730</v>
      </c>
      <c r="D9" s="13"/>
      <c r="E9" s="26">
        <f t="shared" si="0"/>
        <v>14730</v>
      </c>
      <c r="F9" s="26"/>
    </row>
    <row r="10" spans="1:6" ht="18.75">
      <c r="A10" s="11" t="s">
        <v>3</v>
      </c>
      <c r="B10" s="16">
        <v>2230</v>
      </c>
      <c r="C10" s="13">
        <f>29960-13000-3000</f>
        <v>13960</v>
      </c>
      <c r="D10" s="13"/>
      <c r="E10" s="26">
        <f t="shared" si="0"/>
        <v>13960</v>
      </c>
      <c r="F10" s="26"/>
    </row>
    <row r="11" spans="1:6" ht="37.5">
      <c r="A11" s="11" t="s">
        <v>4</v>
      </c>
      <c r="B11" s="16">
        <v>2240</v>
      </c>
      <c r="C11" s="13">
        <v>4260</v>
      </c>
      <c r="D11" s="13">
        <v>2372.27</v>
      </c>
      <c r="E11" s="26">
        <f t="shared" si="0"/>
        <v>1887.73</v>
      </c>
      <c r="F11" s="26"/>
    </row>
    <row r="12" spans="1:6" ht="18.75" hidden="1">
      <c r="A12" s="11" t="s">
        <v>5</v>
      </c>
      <c r="B12" s="16">
        <v>2250</v>
      </c>
      <c r="C12" s="13"/>
      <c r="D12" s="13"/>
      <c r="E12" s="26">
        <f t="shared" si="0"/>
        <v>0</v>
      </c>
      <c r="F12" s="26"/>
    </row>
    <row r="13" spans="1:6" ht="18.75" hidden="1">
      <c r="A13" s="11" t="s">
        <v>6</v>
      </c>
      <c r="B13" s="16">
        <v>2271</v>
      </c>
      <c r="C13" s="13"/>
      <c r="D13" s="13"/>
      <c r="E13" s="26">
        <f t="shared" si="0"/>
        <v>0</v>
      </c>
      <c r="F13" s="26"/>
    </row>
    <row r="14" spans="1:6" ht="37.5" hidden="1">
      <c r="A14" s="11" t="s">
        <v>7</v>
      </c>
      <c r="B14" s="16">
        <v>2272</v>
      </c>
      <c r="C14" s="13"/>
      <c r="D14" s="13"/>
      <c r="E14" s="26">
        <f t="shared" si="0"/>
        <v>0</v>
      </c>
      <c r="F14" s="26"/>
    </row>
    <row r="15" spans="1:6" ht="18.75">
      <c r="A15" s="11" t="s">
        <v>8</v>
      </c>
      <c r="B15" s="16">
        <v>2273</v>
      </c>
      <c r="C15" s="13">
        <f>10010+2500</f>
        <v>12510</v>
      </c>
      <c r="D15" s="13">
        <v>11994.72</v>
      </c>
      <c r="E15" s="26">
        <f t="shared" si="0"/>
        <v>515.28000000000065</v>
      </c>
      <c r="F15" s="26"/>
    </row>
    <row r="16" spans="1:6" ht="18.75" hidden="1">
      <c r="A16" s="11" t="s">
        <v>9</v>
      </c>
      <c r="B16" s="16">
        <v>2274</v>
      </c>
      <c r="C16" s="13"/>
      <c r="D16" s="13"/>
      <c r="E16" s="26">
        <f t="shared" si="0"/>
        <v>0</v>
      </c>
      <c r="F16" s="26">
        <f t="shared" ref="F16:F19" si="1">C16-D16</f>
        <v>0</v>
      </c>
    </row>
    <row r="17" spans="1:9" ht="18.75" hidden="1">
      <c r="A17" s="11" t="s">
        <v>10</v>
      </c>
      <c r="B17" s="16">
        <v>2275</v>
      </c>
      <c r="C17" s="13"/>
      <c r="D17" s="13"/>
      <c r="E17" s="26">
        <f t="shared" si="0"/>
        <v>0</v>
      </c>
      <c r="F17" s="26">
        <f t="shared" si="1"/>
        <v>0</v>
      </c>
    </row>
    <row r="18" spans="1:9" ht="36.75" hidden="1" customHeight="1">
      <c r="A18" s="11" t="s">
        <v>11</v>
      </c>
      <c r="B18" s="16">
        <v>2282</v>
      </c>
      <c r="C18" s="13"/>
      <c r="D18" s="13"/>
      <c r="E18" s="26">
        <f t="shared" si="0"/>
        <v>0</v>
      </c>
      <c r="F18" s="26">
        <f t="shared" si="1"/>
        <v>0</v>
      </c>
    </row>
    <row r="19" spans="1:9" ht="18" hidden="1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>
        <f t="shared" si="1"/>
        <v>0</v>
      </c>
    </row>
    <row r="20" spans="1:9" ht="15.75" customHeight="1">
      <c r="A20" s="11" t="s">
        <v>15</v>
      </c>
      <c r="B20" s="16">
        <v>2800</v>
      </c>
      <c r="C20" s="13">
        <v>6500</v>
      </c>
      <c r="D20" s="13">
        <v>1920.11</v>
      </c>
      <c r="E20" s="26">
        <f t="shared" si="0"/>
        <v>4579.8900000000003</v>
      </c>
      <c r="F20" s="26"/>
    </row>
    <row r="21" spans="1:9" ht="38.25" hidden="1" customHeight="1">
      <c r="A21" s="11" t="s">
        <v>12</v>
      </c>
      <c r="B21" s="16">
        <v>3110</v>
      </c>
      <c r="C21" s="13"/>
      <c r="D21" s="13"/>
      <c r="E21" s="26">
        <f t="shared" si="0"/>
        <v>0</v>
      </c>
      <c r="F21" s="26"/>
    </row>
    <row r="22" spans="1:9" ht="37.5" hidden="1">
      <c r="A22" s="11" t="s">
        <v>20</v>
      </c>
      <c r="B22" s="16">
        <v>3122</v>
      </c>
      <c r="C22" s="13"/>
      <c r="D22" s="13"/>
      <c r="E22" s="26">
        <f t="shared" si="0"/>
        <v>0</v>
      </c>
      <c r="F22" s="26"/>
      <c r="I22" t="s">
        <v>19</v>
      </c>
    </row>
    <row r="23" spans="1:9" ht="37.5" hidden="1">
      <c r="A23" s="11" t="s">
        <v>21</v>
      </c>
      <c r="B23" s="16">
        <v>3132</v>
      </c>
      <c r="C23" s="13"/>
      <c r="D23" s="13"/>
      <c r="E23" s="26">
        <f t="shared" si="0"/>
        <v>0</v>
      </c>
      <c r="F23" s="26"/>
    </row>
    <row r="24" spans="1:9" ht="37.5" hidden="1">
      <c r="A24" s="32" t="s">
        <v>45</v>
      </c>
      <c r="B24" s="16">
        <v>3142</v>
      </c>
      <c r="C24" s="13"/>
      <c r="D24" s="13"/>
      <c r="E24" s="26">
        <f t="shared" si="0"/>
        <v>0</v>
      </c>
      <c r="F24" s="26"/>
    </row>
    <row r="25" spans="1:9" ht="18.75">
      <c r="A25" s="11" t="s">
        <v>13</v>
      </c>
      <c r="B25" s="16"/>
      <c r="C25" s="14">
        <f>SUM(C7:C24)</f>
        <v>688140</v>
      </c>
      <c r="D25" s="14">
        <f>SUM(D7:D24)</f>
        <v>637658.16</v>
      </c>
      <c r="E25" s="26">
        <f t="shared" si="0"/>
        <v>50481.839999999967</v>
      </c>
      <c r="F25" s="26"/>
    </row>
    <row r="26" spans="1:9" ht="18.75">
      <c r="A26" s="6"/>
      <c r="B26" s="7"/>
      <c r="C26" s="8"/>
      <c r="D26" s="8"/>
    </row>
    <row r="27" spans="1:9" ht="33.75" hidden="1" customHeight="1">
      <c r="A27" s="68" t="s">
        <v>25</v>
      </c>
      <c r="B27" s="72"/>
      <c r="C27" s="72"/>
      <c r="D27" s="72"/>
    </row>
    <row r="28" spans="1:9" ht="18.75" hidden="1">
      <c r="A28" s="27"/>
      <c r="B28" s="29"/>
      <c r="C28" s="29"/>
      <c r="D28" s="30"/>
    </row>
    <row r="29" spans="1:9" ht="75" hidden="1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13"/>
      <c r="D30" s="13"/>
      <c r="F30" s="26"/>
    </row>
    <row r="31" spans="1:9" ht="18.75" hidden="1">
      <c r="A31" s="12" t="s">
        <v>3</v>
      </c>
      <c r="B31" s="17">
        <v>2230</v>
      </c>
      <c r="C31" s="13"/>
      <c r="D31" s="13"/>
      <c r="F31" s="26"/>
    </row>
    <row r="32" spans="1:9" ht="18.75" hidden="1">
      <c r="A32" s="12" t="s">
        <v>4</v>
      </c>
      <c r="B32" s="17">
        <v>2240</v>
      </c>
      <c r="C32" s="13"/>
      <c r="D32" s="13"/>
      <c r="F32" s="26"/>
    </row>
    <row r="33" spans="1:6" ht="18.75" hidden="1">
      <c r="A33" s="11" t="s">
        <v>15</v>
      </c>
      <c r="B33" s="17">
        <v>2800</v>
      </c>
      <c r="C33" s="13"/>
      <c r="D33" s="13"/>
      <c r="F33" s="26"/>
    </row>
    <row r="34" spans="1:6" ht="56.25" hidden="1">
      <c r="A34" s="11" t="s">
        <v>12</v>
      </c>
      <c r="B34" s="17">
        <v>3110</v>
      </c>
      <c r="C34" s="13"/>
      <c r="D34" s="13"/>
      <c r="F34" s="26"/>
    </row>
    <row r="35" spans="1:6" ht="18.75" hidden="1">
      <c r="A35" s="18" t="s">
        <v>16</v>
      </c>
      <c r="B35" s="19">
        <v>3132</v>
      </c>
      <c r="C35" s="20"/>
      <c r="D35" s="20"/>
      <c r="F35" s="26"/>
    </row>
    <row r="36" spans="1:6" ht="18.75" hidden="1">
      <c r="A36" s="11" t="s">
        <v>13</v>
      </c>
      <c r="B36" s="17"/>
      <c r="C36" s="14">
        <f>SUM(C30:C35)</f>
        <v>0</v>
      </c>
      <c r="D36" s="14">
        <f>SUM(D30:D35)</f>
        <v>0</v>
      </c>
      <c r="F36" s="26"/>
    </row>
    <row r="37" spans="1:6" hidden="1">
      <c r="A37" s="1"/>
      <c r="B37" s="5"/>
      <c r="C37" s="4"/>
      <c r="D37" s="4"/>
    </row>
    <row r="38" spans="1:6" hidden="1">
      <c r="A38" s="1"/>
      <c r="B38" s="5"/>
      <c r="C38" s="4"/>
      <c r="D38" s="4"/>
    </row>
    <row r="39" spans="1:6" ht="34.5" hidden="1" customHeight="1">
      <c r="A39" s="73" t="s">
        <v>26</v>
      </c>
      <c r="B39" s="74"/>
      <c r="C39" s="74"/>
      <c r="D39" s="74"/>
    </row>
    <row r="40" spans="1:6" hidden="1">
      <c r="A40" s="1"/>
      <c r="B40" s="5"/>
      <c r="C40" s="4"/>
      <c r="D40" s="4"/>
    </row>
    <row r="41" spans="1:6" ht="75" hidden="1">
      <c r="A41" s="15" t="s">
        <v>0</v>
      </c>
      <c r="B41" s="15" t="s">
        <v>1</v>
      </c>
      <c r="C41" s="10" t="s">
        <v>23</v>
      </c>
      <c r="D41" s="10" t="s">
        <v>18</v>
      </c>
    </row>
    <row r="42" spans="1:6" ht="37.5" hidden="1">
      <c r="A42" s="11" t="s">
        <v>2</v>
      </c>
      <c r="B42" s="17">
        <v>2210</v>
      </c>
      <c r="C42" s="37"/>
      <c r="D42" s="37"/>
      <c r="F42" s="26"/>
    </row>
    <row r="43" spans="1:6" ht="18.75" hidden="1">
      <c r="A43" s="12" t="s">
        <v>3</v>
      </c>
      <c r="B43" s="17">
        <v>2230</v>
      </c>
      <c r="C43" s="37"/>
      <c r="D43" s="37"/>
      <c r="F43" s="26"/>
    </row>
    <row r="44" spans="1:6" ht="18.75" hidden="1">
      <c r="A44" s="12" t="s">
        <v>4</v>
      </c>
      <c r="B44" s="17">
        <v>2240</v>
      </c>
      <c r="C44" s="52"/>
      <c r="D44" s="52"/>
      <c r="F44" s="26"/>
    </row>
    <row r="45" spans="1:6" ht="18.75" hidden="1">
      <c r="A45" s="40" t="s">
        <v>10</v>
      </c>
      <c r="B45" s="35">
        <v>2275</v>
      </c>
      <c r="C45" s="52"/>
      <c r="D45" s="52"/>
      <c r="F45" s="26"/>
    </row>
    <row r="46" spans="1:6" ht="18.75" hidden="1">
      <c r="A46" s="11" t="s">
        <v>15</v>
      </c>
      <c r="B46" s="17">
        <v>2800</v>
      </c>
      <c r="C46" s="52"/>
      <c r="D46" s="52"/>
      <c r="F46" s="26"/>
    </row>
    <row r="47" spans="1:6" ht="56.25" hidden="1">
      <c r="A47" s="11" t="s">
        <v>12</v>
      </c>
      <c r="B47" s="17">
        <v>3110</v>
      </c>
      <c r="C47" s="37"/>
      <c r="D47" s="37"/>
      <c r="F47" s="26"/>
    </row>
    <row r="48" spans="1:6" ht="18.75" hidden="1">
      <c r="A48" s="18" t="s">
        <v>16</v>
      </c>
      <c r="B48" s="19">
        <v>3132</v>
      </c>
      <c r="C48" s="13"/>
      <c r="D48" s="20"/>
      <c r="F48" s="26"/>
    </row>
    <row r="49" spans="1:6" ht="18.75" hidden="1">
      <c r="A49" s="11" t="s">
        <v>13</v>
      </c>
      <c r="B49" s="17"/>
      <c r="C49" s="14">
        <f>SUM(C42:C48)</f>
        <v>0</v>
      </c>
      <c r="D49" s="14">
        <f>SUM(D42:D48)</f>
        <v>0</v>
      </c>
      <c r="F49" s="26"/>
    </row>
    <row r="50" spans="1:6" ht="18.75" hidden="1">
      <c r="A50" s="43"/>
      <c r="B50" s="44"/>
      <c r="C50" s="45"/>
      <c r="D50" s="45"/>
      <c r="F50" s="26"/>
    </row>
    <row r="51" spans="1:6" ht="18.75" hidden="1">
      <c r="A51" s="43"/>
      <c r="B51" s="44"/>
      <c r="C51" s="45"/>
      <c r="D51" s="45"/>
      <c r="F51" s="26"/>
    </row>
    <row r="52" spans="1:6" hidden="1"/>
    <row r="53" spans="1:6" hidden="1"/>
    <row r="54" spans="1:6" ht="36" hidden="1" customHeight="1">
      <c r="A54" s="73" t="s">
        <v>63</v>
      </c>
      <c r="B54" s="74"/>
      <c r="C54" s="74"/>
      <c r="D54" s="74"/>
    </row>
    <row r="55" spans="1:6" hidden="1"/>
    <row r="56" spans="1:6" ht="18.75" hidden="1">
      <c r="A56" s="64" t="s">
        <v>27</v>
      </c>
      <c r="B56" s="65"/>
      <c r="C56" s="66" t="s">
        <v>28</v>
      </c>
      <c r="D56" s="65"/>
    </row>
    <row r="57" spans="1:6" ht="18.75" hidden="1">
      <c r="A57" s="40" t="s">
        <v>39</v>
      </c>
      <c r="B57" s="35">
        <v>2210</v>
      </c>
      <c r="C57" s="67"/>
      <c r="D57" s="67"/>
    </row>
    <row r="58" spans="1:6" ht="18.75" hidden="1">
      <c r="A58" s="40" t="s">
        <v>33</v>
      </c>
      <c r="B58" s="35">
        <v>2210</v>
      </c>
      <c r="C58" s="62"/>
      <c r="D58" s="63"/>
    </row>
    <row r="59" spans="1:6" ht="18.75" hidden="1">
      <c r="A59" s="40" t="s">
        <v>36</v>
      </c>
      <c r="B59" s="35">
        <v>2210</v>
      </c>
      <c r="C59" s="62"/>
      <c r="D59" s="63"/>
    </row>
    <row r="60" spans="1:6" ht="18.75" hidden="1">
      <c r="A60" s="40" t="s">
        <v>41</v>
      </c>
      <c r="B60" s="36">
        <v>3110.221</v>
      </c>
      <c r="C60" s="62"/>
      <c r="D60" s="63"/>
    </row>
    <row r="61" spans="1:6" ht="18.75" hidden="1">
      <c r="A61" s="40" t="s">
        <v>32</v>
      </c>
      <c r="B61" s="35">
        <v>2210</v>
      </c>
      <c r="C61" s="62"/>
      <c r="D61" s="63"/>
    </row>
    <row r="62" spans="1:6" ht="18.75" hidden="1">
      <c r="A62" s="40" t="s">
        <v>34</v>
      </c>
      <c r="B62" s="35">
        <v>2210</v>
      </c>
      <c r="C62" s="62"/>
      <c r="D62" s="63"/>
    </row>
    <row r="63" spans="1:6" ht="18.75" hidden="1">
      <c r="A63" s="40" t="s">
        <v>40</v>
      </c>
      <c r="B63" s="35">
        <v>2210</v>
      </c>
      <c r="C63" s="62"/>
      <c r="D63" s="63"/>
    </row>
    <row r="64" spans="1:6" ht="18.75" hidden="1">
      <c r="A64" s="40" t="s">
        <v>35</v>
      </c>
      <c r="B64" s="35">
        <v>3110</v>
      </c>
      <c r="C64" s="62"/>
      <c r="D64" s="63"/>
    </row>
    <row r="65" spans="1:4" ht="18.75" hidden="1">
      <c r="A65" s="40" t="s">
        <v>37</v>
      </c>
      <c r="B65" s="35">
        <v>2210</v>
      </c>
      <c r="C65" s="62"/>
      <c r="D65" s="63"/>
    </row>
    <row r="66" spans="1:4" ht="18.75" hidden="1">
      <c r="A66" s="40" t="s">
        <v>38</v>
      </c>
      <c r="B66" s="35">
        <v>2210</v>
      </c>
      <c r="C66" s="62"/>
      <c r="D66" s="63"/>
    </row>
    <row r="67" spans="1:4" ht="18.75" hidden="1">
      <c r="A67" s="40" t="s">
        <v>50</v>
      </c>
      <c r="B67" s="35">
        <v>2240</v>
      </c>
      <c r="C67" s="62"/>
      <c r="D67" s="63"/>
    </row>
    <row r="68" spans="1:4" ht="18.75" hidden="1">
      <c r="A68" s="40" t="s">
        <v>42</v>
      </c>
      <c r="B68" s="35">
        <v>2230</v>
      </c>
      <c r="C68" s="62"/>
      <c r="D68" s="63"/>
    </row>
    <row r="69" spans="1:4" ht="18.75" hidden="1">
      <c r="A69" s="40" t="s">
        <v>43</v>
      </c>
      <c r="B69" s="35">
        <v>2210</v>
      </c>
      <c r="C69" s="62"/>
      <c r="D69" s="63"/>
    </row>
    <row r="70" spans="1:4" ht="18.75" hidden="1">
      <c r="A70" s="40" t="s">
        <v>49</v>
      </c>
      <c r="B70" s="35">
        <v>2210</v>
      </c>
      <c r="C70" s="62"/>
      <c r="D70" s="63"/>
    </row>
    <row r="71" spans="1:4" ht="18.75" hidden="1">
      <c r="A71" s="40" t="s">
        <v>47</v>
      </c>
      <c r="B71" s="35">
        <v>2210</v>
      </c>
      <c r="C71" s="62"/>
      <c r="D71" s="63"/>
    </row>
    <row r="72" spans="1:4" ht="18.75" hidden="1">
      <c r="A72" s="40" t="s">
        <v>46</v>
      </c>
      <c r="B72" s="35">
        <v>2210</v>
      </c>
      <c r="C72" s="62"/>
      <c r="D72" s="63"/>
    </row>
    <row r="73" spans="1:4" ht="18.75" hidden="1">
      <c r="A73" s="40" t="s">
        <v>48</v>
      </c>
      <c r="B73" s="41">
        <v>2210</v>
      </c>
      <c r="C73" s="62"/>
      <c r="D73" s="63"/>
    </row>
    <row r="74" spans="1:4" ht="18.75" hidden="1">
      <c r="A74" s="58"/>
      <c r="B74" s="59"/>
      <c r="C74" s="62"/>
      <c r="D74" s="63"/>
    </row>
    <row r="75" spans="1:4" ht="18.75" hidden="1">
      <c r="A75" s="58"/>
      <c r="B75" s="59"/>
      <c r="C75" s="60">
        <f>SUM(C57:D74)</f>
        <v>0</v>
      </c>
      <c r="D75" s="61"/>
    </row>
    <row r="76" spans="1:4" hidden="1"/>
  </sheetData>
  <mergeCells count="29">
    <mergeCell ref="A54:D54"/>
    <mergeCell ref="C61:D61"/>
    <mergeCell ref="C62:D62"/>
    <mergeCell ref="C58:D58"/>
    <mergeCell ref="C59:D59"/>
    <mergeCell ref="C60:D60"/>
    <mergeCell ref="A56:B56"/>
    <mergeCell ref="C56:D56"/>
    <mergeCell ref="C57:D57"/>
    <mergeCell ref="A3:D3"/>
    <mergeCell ref="A2:D2"/>
    <mergeCell ref="A5:D5"/>
    <mergeCell ref="A27:D27"/>
    <mergeCell ref="A39:D39"/>
    <mergeCell ref="C63:D63"/>
    <mergeCell ref="C64:D64"/>
    <mergeCell ref="C65:D65"/>
    <mergeCell ref="C66:D66"/>
    <mergeCell ref="C67:D67"/>
    <mergeCell ref="C68:D68"/>
    <mergeCell ref="C69:D69"/>
    <mergeCell ref="A75:B75"/>
    <mergeCell ref="C75:D75"/>
    <mergeCell ref="C70:D70"/>
    <mergeCell ref="C71:D71"/>
    <mergeCell ref="C72:D72"/>
    <mergeCell ref="C73:D73"/>
    <mergeCell ref="A74:B74"/>
    <mergeCell ref="C74:D7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2:I75"/>
  <sheetViews>
    <sheetView workbookViewId="0">
      <selection activeCell="F7" sqref="F7:F26"/>
    </sheetView>
  </sheetViews>
  <sheetFormatPr defaultRowHeight="15"/>
  <cols>
    <col min="1" max="1" width="40.85546875" style="3" customWidth="1"/>
    <col min="2" max="2" width="9.7109375" style="1" customWidth="1"/>
    <col min="3" max="3" width="17.7109375" customWidth="1"/>
    <col min="4" max="4" width="15" customWidth="1"/>
    <col min="5" max="5" width="10.85546875" hidden="1" customWidth="1"/>
    <col min="6" max="6" width="10.7109375" customWidth="1"/>
  </cols>
  <sheetData>
    <row r="2" spans="1:7" ht="57" customHeight="1">
      <c r="A2" s="68" t="s">
        <v>62</v>
      </c>
      <c r="B2" s="69"/>
      <c r="C2" s="69"/>
      <c r="D2" s="69"/>
    </row>
    <row r="3" spans="1:7" ht="40.5" customHeight="1">
      <c r="A3" s="75" t="s">
        <v>65</v>
      </c>
      <c r="B3" s="76"/>
      <c r="C3" s="76"/>
      <c r="D3" s="76"/>
    </row>
    <row r="4" spans="1:7" ht="18.75">
      <c r="A4" s="6"/>
      <c r="B4" s="7"/>
      <c r="C4" s="8"/>
      <c r="D4" s="8"/>
    </row>
    <row r="5" spans="1:7" ht="45" customHeight="1">
      <c r="A5" s="70" t="s">
        <v>24</v>
      </c>
      <c r="B5" s="71"/>
      <c r="C5" s="71"/>
      <c r="D5" s="71"/>
    </row>
    <row r="6" spans="1:7" s="2" customFormat="1" ht="72.7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7" s="2" customFormat="1" ht="18.75">
      <c r="A7" s="21" t="s">
        <v>22</v>
      </c>
      <c r="B7" s="16">
        <v>2111</v>
      </c>
      <c r="C7" s="23">
        <f>510600+83860</f>
        <v>594460</v>
      </c>
      <c r="D7" s="23">
        <f>483575.9+69379.39</f>
        <v>552955.29</v>
      </c>
      <c r="E7" s="26">
        <f>C7-D7</f>
        <v>41504.709999999963</v>
      </c>
      <c r="F7" s="26"/>
    </row>
    <row r="8" spans="1:7" s="2" customFormat="1" ht="18.75">
      <c r="A8" s="21" t="s">
        <v>44</v>
      </c>
      <c r="B8" s="16">
        <v>2120</v>
      </c>
      <c r="C8" s="23">
        <v>130580</v>
      </c>
      <c r="D8" s="23">
        <f>106791.25+15263.45</f>
        <v>122054.7</v>
      </c>
      <c r="E8" s="26">
        <f t="shared" ref="E8:E25" si="0">C8-D8</f>
        <v>8525.3000000000029</v>
      </c>
      <c r="F8" s="26"/>
    </row>
    <row r="9" spans="1:7" ht="37.5">
      <c r="A9" s="11" t="s">
        <v>2</v>
      </c>
      <c r="B9" s="16">
        <v>2210</v>
      </c>
      <c r="C9" s="13">
        <v>500</v>
      </c>
      <c r="D9" s="13"/>
      <c r="E9" s="26">
        <f t="shared" si="0"/>
        <v>500</v>
      </c>
      <c r="F9" s="26"/>
    </row>
    <row r="10" spans="1:7" ht="18.75">
      <c r="A10" s="11" t="s">
        <v>3</v>
      </c>
      <c r="B10" s="16">
        <v>2230</v>
      </c>
      <c r="C10" s="13">
        <v>29340</v>
      </c>
      <c r="D10" s="13">
        <f>17933.4+10704.65</f>
        <v>28638.050000000003</v>
      </c>
      <c r="E10" s="26">
        <f t="shared" si="0"/>
        <v>701.94999999999709</v>
      </c>
      <c r="F10" s="26"/>
      <c r="G10" s="39"/>
    </row>
    <row r="11" spans="1:7" ht="37.5">
      <c r="A11" s="11" t="s">
        <v>4</v>
      </c>
      <c r="B11" s="16">
        <v>2240</v>
      </c>
      <c r="C11" s="13">
        <v>3990</v>
      </c>
      <c r="D11" s="13">
        <f>1523.73+292.5</f>
        <v>1816.23</v>
      </c>
      <c r="E11" s="26">
        <f t="shared" si="0"/>
        <v>2173.77</v>
      </c>
      <c r="F11" s="26"/>
    </row>
    <row r="12" spans="1:7" ht="18.75" hidden="1">
      <c r="A12" s="11" t="s">
        <v>5</v>
      </c>
      <c r="B12" s="16">
        <v>2250</v>
      </c>
      <c r="C12" s="13"/>
      <c r="D12" s="13"/>
      <c r="E12" s="26">
        <f t="shared" si="0"/>
        <v>0</v>
      </c>
      <c r="F12" s="26"/>
    </row>
    <row r="13" spans="1:7" ht="18.75" hidden="1">
      <c r="A13" s="11" t="s">
        <v>6</v>
      </c>
      <c r="B13" s="16">
        <v>2271</v>
      </c>
      <c r="C13" s="13"/>
      <c r="D13" s="13"/>
      <c r="E13" s="26">
        <f t="shared" si="0"/>
        <v>0</v>
      </c>
      <c r="F13" s="26"/>
    </row>
    <row r="14" spans="1:7" ht="37.5">
      <c r="A14" s="11" t="s">
        <v>7</v>
      </c>
      <c r="B14" s="16">
        <v>2272</v>
      </c>
      <c r="C14" s="13">
        <f>480+320</f>
        <v>800</v>
      </c>
      <c r="D14" s="13">
        <f>640</f>
        <v>640</v>
      </c>
      <c r="E14" s="26">
        <f t="shared" si="0"/>
        <v>160</v>
      </c>
      <c r="F14" s="26"/>
    </row>
    <row r="15" spans="1:7" ht="18.75">
      <c r="A15" s="11" t="s">
        <v>8</v>
      </c>
      <c r="B15" s="16">
        <v>2273</v>
      </c>
      <c r="C15" s="13">
        <f>6300+35220-11600-6500-2500</f>
        <v>20920</v>
      </c>
      <c r="D15" s="13">
        <f>4866.67+3193.34</f>
        <v>8060.01</v>
      </c>
      <c r="E15" s="26">
        <f t="shared" si="0"/>
        <v>12859.99</v>
      </c>
      <c r="F15" s="26"/>
    </row>
    <row r="16" spans="1:7" ht="18.75" hidden="1">
      <c r="A16" s="11" t="s">
        <v>9</v>
      </c>
      <c r="B16" s="16">
        <v>2274</v>
      </c>
      <c r="C16" s="13"/>
      <c r="D16" s="13"/>
      <c r="E16" s="26">
        <f t="shared" si="0"/>
        <v>0</v>
      </c>
      <c r="F16" s="26"/>
    </row>
    <row r="17" spans="1:9" ht="18.75" hidden="1">
      <c r="A17" s="11" t="s">
        <v>10</v>
      </c>
      <c r="B17" s="16">
        <v>2275</v>
      </c>
      <c r="C17" s="13"/>
      <c r="D17" s="13"/>
      <c r="E17" s="26">
        <f t="shared" si="0"/>
        <v>0</v>
      </c>
      <c r="F17" s="26"/>
    </row>
    <row r="18" spans="1:9" ht="34.5" hidden="1" customHeight="1">
      <c r="A18" s="11" t="s">
        <v>11</v>
      </c>
      <c r="B18" s="16">
        <v>2282</v>
      </c>
      <c r="C18" s="13"/>
      <c r="D18" s="13"/>
      <c r="E18" s="26">
        <f t="shared" si="0"/>
        <v>0</v>
      </c>
      <c r="F18" s="26"/>
    </row>
    <row r="19" spans="1:9" ht="18" hidden="1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/>
    </row>
    <row r="20" spans="1:9" ht="15.75" customHeight="1">
      <c r="A20" s="11" t="s">
        <v>15</v>
      </c>
      <c r="B20" s="16">
        <v>2800</v>
      </c>
      <c r="C20" s="13">
        <v>7100</v>
      </c>
      <c r="D20" s="13">
        <v>2340.5500000000002</v>
      </c>
      <c r="E20" s="26">
        <f t="shared" si="0"/>
        <v>4759.45</v>
      </c>
      <c r="F20" s="26"/>
    </row>
    <row r="21" spans="1:9" ht="38.25" hidden="1" customHeight="1">
      <c r="A21" s="11" t="s">
        <v>12</v>
      </c>
      <c r="B21" s="16">
        <v>3110</v>
      </c>
      <c r="C21" s="13"/>
      <c r="D21" s="13"/>
      <c r="E21" s="26">
        <f t="shared" si="0"/>
        <v>0</v>
      </c>
      <c r="F21" s="26"/>
      <c r="H21" s="38"/>
    </row>
    <row r="22" spans="1:9" ht="37.5" hidden="1">
      <c r="A22" s="11" t="s">
        <v>20</v>
      </c>
      <c r="B22" s="16">
        <v>3122</v>
      </c>
      <c r="C22" s="13"/>
      <c r="D22" s="13"/>
      <c r="E22" s="26">
        <f t="shared" si="0"/>
        <v>0</v>
      </c>
      <c r="F22" s="26"/>
      <c r="I22" t="s">
        <v>19</v>
      </c>
    </row>
    <row r="23" spans="1:9" ht="37.5" hidden="1">
      <c r="A23" s="11" t="s">
        <v>21</v>
      </c>
      <c r="B23" s="16">
        <v>3132</v>
      </c>
      <c r="C23" s="13"/>
      <c r="D23" s="13"/>
      <c r="E23" s="26">
        <f t="shared" si="0"/>
        <v>0</v>
      </c>
      <c r="F23" s="26"/>
    </row>
    <row r="24" spans="1:9" ht="37.5" hidden="1">
      <c r="A24" s="32" t="s">
        <v>45</v>
      </c>
      <c r="B24" s="16">
        <v>3142</v>
      </c>
      <c r="C24" s="13"/>
      <c r="D24" s="13"/>
      <c r="E24" s="26">
        <f t="shared" si="0"/>
        <v>0</v>
      </c>
      <c r="F24" s="26"/>
    </row>
    <row r="25" spans="1:9" ht="18.75">
      <c r="A25" s="11" t="s">
        <v>13</v>
      </c>
      <c r="B25" s="12"/>
      <c r="C25" s="14">
        <f>SUM(C7:C24)</f>
        <v>787690</v>
      </c>
      <c r="D25" s="14">
        <f>SUM(D7:D24)</f>
        <v>716504.83000000007</v>
      </c>
      <c r="E25" s="26">
        <f t="shared" si="0"/>
        <v>71185.169999999925</v>
      </c>
      <c r="F25" s="26"/>
    </row>
    <row r="26" spans="1:9" ht="18.75">
      <c r="A26" s="6"/>
      <c r="B26" s="7"/>
      <c r="C26" s="8"/>
      <c r="D26" s="8"/>
    </row>
    <row r="27" spans="1:9" ht="30" customHeight="1">
      <c r="A27" s="68" t="s">
        <v>25</v>
      </c>
      <c r="B27" s="72"/>
      <c r="C27" s="72"/>
      <c r="D27" s="72"/>
    </row>
    <row r="28" spans="1:9">
      <c r="D28" s="30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13">
        <v>1100</v>
      </c>
      <c r="D30" s="13"/>
      <c r="F30" s="26"/>
    </row>
    <row r="31" spans="1:9" ht="18.75">
      <c r="A31" s="12" t="s">
        <v>3</v>
      </c>
      <c r="B31" s="17">
        <v>2230</v>
      </c>
      <c r="C31" s="13">
        <f>1520+24300</f>
        <v>25820</v>
      </c>
      <c r="D31" s="37">
        <f>1520+5705.56</f>
        <v>7225.56</v>
      </c>
      <c r="F31" s="26"/>
    </row>
    <row r="32" spans="1:9" ht="18.75" hidden="1">
      <c r="A32" s="12" t="s">
        <v>4</v>
      </c>
      <c r="B32" s="17">
        <v>2240</v>
      </c>
      <c r="C32" s="13"/>
      <c r="D32" s="13"/>
      <c r="F32" s="26"/>
    </row>
    <row r="33" spans="1:6" ht="18.75" hidden="1">
      <c r="A33" s="11" t="s">
        <v>15</v>
      </c>
      <c r="B33" s="17">
        <v>2800</v>
      </c>
      <c r="C33" s="13"/>
      <c r="D33" s="13"/>
      <c r="F33" s="26"/>
    </row>
    <row r="34" spans="1:6" ht="56.25" hidden="1">
      <c r="A34" s="11" t="s">
        <v>12</v>
      </c>
      <c r="B34" s="17">
        <v>3110</v>
      </c>
      <c r="C34" s="13"/>
      <c r="D34" s="13"/>
      <c r="F34" s="26"/>
    </row>
    <row r="35" spans="1:6" ht="18.75" hidden="1">
      <c r="A35" s="18" t="s">
        <v>16</v>
      </c>
      <c r="B35" s="19">
        <v>3132</v>
      </c>
      <c r="C35" s="20"/>
      <c r="D35" s="20"/>
      <c r="F35" s="26"/>
    </row>
    <row r="36" spans="1:6" ht="18.75">
      <c r="A36" s="11" t="s">
        <v>13</v>
      </c>
      <c r="B36" s="17"/>
      <c r="C36" s="14">
        <f>SUM(C30:C35)</f>
        <v>26920</v>
      </c>
      <c r="D36" s="14">
        <f>SUM(D30:D35)</f>
        <v>7225.56</v>
      </c>
      <c r="F36" s="26"/>
    </row>
    <row r="37" spans="1:6">
      <c r="A37" s="1"/>
      <c r="B37" s="5"/>
      <c r="C37" s="4"/>
      <c r="D37" s="4"/>
    </row>
    <row r="38" spans="1:6">
      <c r="A38" s="1"/>
      <c r="B38" s="5"/>
      <c r="C38" s="4"/>
      <c r="D38" s="4"/>
    </row>
    <row r="39" spans="1:6" ht="36.75" customHeight="1">
      <c r="A39" s="73" t="s">
        <v>26</v>
      </c>
      <c r="B39" s="74"/>
      <c r="C39" s="74"/>
      <c r="D39" s="74"/>
    </row>
    <row r="40" spans="1:6">
      <c r="A40" s="1"/>
      <c r="B40" s="5"/>
      <c r="C40" s="4"/>
      <c r="D40" s="4"/>
    </row>
    <row r="41" spans="1:6" ht="75">
      <c r="A41" s="15" t="s">
        <v>0</v>
      </c>
      <c r="B41" s="15" t="s">
        <v>1</v>
      </c>
      <c r="C41" s="10" t="s">
        <v>23</v>
      </c>
      <c r="D41" s="10" t="s">
        <v>18</v>
      </c>
    </row>
    <row r="42" spans="1:6" ht="37.5" hidden="1">
      <c r="A42" s="11" t="s">
        <v>2</v>
      </c>
      <c r="B42" s="17">
        <v>2210</v>
      </c>
      <c r="C42" s="37"/>
      <c r="D42" s="37"/>
      <c r="F42" s="26"/>
    </row>
    <row r="43" spans="1:6" ht="18.75">
      <c r="A43" s="12" t="s">
        <v>3</v>
      </c>
      <c r="B43" s="17">
        <v>2230</v>
      </c>
      <c r="C43" s="37">
        <f>3266.85+2736.93</f>
        <v>6003.78</v>
      </c>
      <c r="D43" s="37">
        <f>3266.85+2736.93</f>
        <v>6003.78</v>
      </c>
      <c r="F43" s="26"/>
    </row>
    <row r="44" spans="1:6" ht="18.75" hidden="1">
      <c r="A44" s="12" t="s">
        <v>4</v>
      </c>
      <c r="B44" s="17">
        <v>2240</v>
      </c>
      <c r="C44" s="37"/>
      <c r="D44" s="37"/>
      <c r="F44" s="26"/>
    </row>
    <row r="45" spans="1:6" ht="18.75" hidden="1">
      <c r="A45" s="40" t="s">
        <v>10</v>
      </c>
      <c r="B45" s="35">
        <v>2275</v>
      </c>
      <c r="C45" s="37"/>
      <c r="D45" s="37"/>
      <c r="F45" s="26"/>
    </row>
    <row r="46" spans="1:6" ht="18.75" hidden="1">
      <c r="A46" s="11" t="s">
        <v>15</v>
      </c>
      <c r="B46" s="17">
        <v>2800</v>
      </c>
      <c r="C46" s="37"/>
      <c r="D46" s="37"/>
      <c r="F46" s="26"/>
    </row>
    <row r="47" spans="1:6" ht="56.25" hidden="1">
      <c r="A47" s="11" t="s">
        <v>12</v>
      </c>
      <c r="B47" s="17">
        <v>3110</v>
      </c>
      <c r="C47" s="37"/>
      <c r="D47" s="37"/>
      <c r="F47" s="26"/>
    </row>
    <row r="48" spans="1:6" ht="18.75" hidden="1">
      <c r="A48" s="18" t="s">
        <v>16</v>
      </c>
      <c r="B48" s="19">
        <v>3132</v>
      </c>
      <c r="C48" s="13"/>
      <c r="D48" s="20"/>
      <c r="F48" s="26"/>
    </row>
    <row r="49" spans="1:6" ht="18.75">
      <c r="A49" s="11" t="s">
        <v>13</v>
      </c>
      <c r="B49" s="17"/>
      <c r="C49" s="14">
        <f>SUM(C42:C48)</f>
        <v>6003.78</v>
      </c>
      <c r="D49" s="14">
        <f>SUM(D42:D48)</f>
        <v>6003.78</v>
      </c>
      <c r="F49" s="26"/>
    </row>
    <row r="50" spans="1:6" ht="18.75">
      <c r="A50" s="43"/>
      <c r="B50" s="44"/>
      <c r="C50" s="45"/>
      <c r="D50" s="45"/>
      <c r="F50" s="26"/>
    </row>
    <row r="51" spans="1:6" ht="18.75">
      <c r="A51" s="43"/>
      <c r="B51" s="44"/>
      <c r="C51" s="45"/>
      <c r="D51" s="45"/>
      <c r="F51" s="26"/>
    </row>
    <row r="54" spans="1:6" ht="34.5" customHeight="1">
      <c r="A54" s="73" t="s">
        <v>63</v>
      </c>
      <c r="B54" s="74"/>
      <c r="C54" s="74"/>
      <c r="D54" s="74"/>
    </row>
    <row r="56" spans="1:6" ht="18.75">
      <c r="A56" s="64" t="s">
        <v>27</v>
      </c>
      <c r="B56" s="65"/>
      <c r="C56" s="66" t="s">
        <v>28</v>
      </c>
      <c r="D56" s="65"/>
    </row>
    <row r="57" spans="1:6" ht="18.75" hidden="1">
      <c r="A57" s="40" t="s">
        <v>39</v>
      </c>
      <c r="B57" s="35">
        <v>2210</v>
      </c>
      <c r="C57" s="82"/>
      <c r="D57" s="82"/>
    </row>
    <row r="58" spans="1:6" ht="18.75" hidden="1">
      <c r="A58" s="40" t="s">
        <v>33</v>
      </c>
      <c r="B58" s="35">
        <v>2210</v>
      </c>
      <c r="C58" s="80"/>
      <c r="D58" s="81"/>
    </row>
    <row r="59" spans="1:6" ht="18.75" hidden="1">
      <c r="A59" s="40" t="s">
        <v>36</v>
      </c>
      <c r="B59" s="35">
        <v>2210</v>
      </c>
      <c r="C59" s="62"/>
      <c r="D59" s="63"/>
    </row>
    <row r="60" spans="1:6" ht="18.75" hidden="1">
      <c r="A60" s="40" t="s">
        <v>41</v>
      </c>
      <c r="B60" s="36">
        <v>3110.221</v>
      </c>
      <c r="C60" s="62"/>
      <c r="D60" s="63"/>
    </row>
    <row r="61" spans="1:6" ht="18.75" hidden="1">
      <c r="A61" s="40" t="s">
        <v>32</v>
      </c>
      <c r="B61" s="35">
        <v>2210</v>
      </c>
      <c r="C61" s="62"/>
      <c r="D61" s="63"/>
    </row>
    <row r="62" spans="1:6" ht="18.75" hidden="1">
      <c r="A62" s="40" t="s">
        <v>34</v>
      </c>
      <c r="B62" s="35">
        <v>2210</v>
      </c>
      <c r="C62" s="62"/>
      <c r="D62" s="63"/>
    </row>
    <row r="63" spans="1:6" ht="18.75" hidden="1">
      <c r="A63" s="40" t="s">
        <v>40</v>
      </c>
      <c r="B63" s="35">
        <v>2210</v>
      </c>
      <c r="C63" s="62"/>
      <c r="D63" s="63"/>
    </row>
    <row r="64" spans="1:6" ht="18.75" hidden="1">
      <c r="A64" s="40" t="s">
        <v>35</v>
      </c>
      <c r="B64" s="35">
        <v>3110</v>
      </c>
      <c r="C64" s="62"/>
      <c r="D64" s="63"/>
    </row>
    <row r="65" spans="1:4" ht="18.75" hidden="1">
      <c r="A65" s="40" t="s">
        <v>37</v>
      </c>
      <c r="B65" s="35">
        <v>2210</v>
      </c>
      <c r="C65" s="62"/>
      <c r="D65" s="63"/>
    </row>
    <row r="66" spans="1:4" ht="18.75" hidden="1">
      <c r="A66" s="40" t="s">
        <v>38</v>
      </c>
      <c r="B66" s="35">
        <v>2210</v>
      </c>
      <c r="C66" s="62"/>
      <c r="D66" s="63"/>
    </row>
    <row r="67" spans="1:4" ht="18.75" hidden="1">
      <c r="A67" s="40" t="s">
        <v>50</v>
      </c>
      <c r="B67" s="35">
        <v>2240</v>
      </c>
      <c r="C67" s="62"/>
      <c r="D67" s="63"/>
    </row>
    <row r="68" spans="1:4" ht="18.75">
      <c r="A68" s="40" t="s">
        <v>42</v>
      </c>
      <c r="B68" s="35">
        <v>2230</v>
      </c>
      <c r="C68" s="62">
        <v>6003.78</v>
      </c>
      <c r="D68" s="63"/>
    </row>
    <row r="69" spans="1:4" ht="18.75" hidden="1">
      <c r="A69" s="40" t="s">
        <v>43</v>
      </c>
      <c r="B69" s="35">
        <v>2210</v>
      </c>
      <c r="C69" s="78"/>
      <c r="D69" s="79"/>
    </row>
    <row r="70" spans="1:4" ht="18.75" hidden="1">
      <c r="A70" s="40" t="s">
        <v>49</v>
      </c>
      <c r="B70" s="35">
        <v>2210</v>
      </c>
      <c r="C70" s="62"/>
      <c r="D70" s="63"/>
    </row>
    <row r="71" spans="1:4" ht="18.75" hidden="1">
      <c r="A71" s="40" t="s">
        <v>47</v>
      </c>
      <c r="B71" s="35">
        <v>2210</v>
      </c>
      <c r="C71" s="62"/>
      <c r="D71" s="63"/>
    </row>
    <row r="72" spans="1:4" ht="18.75" hidden="1">
      <c r="A72" s="40" t="s">
        <v>46</v>
      </c>
      <c r="B72" s="35">
        <v>2210</v>
      </c>
      <c r="C72" s="62"/>
      <c r="D72" s="63"/>
    </row>
    <row r="73" spans="1:4" ht="18.75" hidden="1">
      <c r="A73" s="40" t="s">
        <v>48</v>
      </c>
      <c r="B73" s="41">
        <v>2210</v>
      </c>
      <c r="C73" s="62"/>
      <c r="D73" s="63"/>
    </row>
    <row r="74" spans="1:4" ht="18.75" hidden="1">
      <c r="A74" s="58"/>
      <c r="B74" s="59"/>
      <c r="C74" s="62"/>
      <c r="D74" s="63"/>
    </row>
    <row r="75" spans="1:4" ht="18.75">
      <c r="A75" s="58"/>
      <c r="B75" s="59"/>
      <c r="C75" s="60">
        <f>SUM(C57:D74)</f>
        <v>6003.78</v>
      </c>
      <c r="D75" s="61"/>
    </row>
  </sheetData>
  <mergeCells count="29">
    <mergeCell ref="C58:D58"/>
    <mergeCell ref="C59:D59"/>
    <mergeCell ref="C60:D60"/>
    <mergeCell ref="A3:D3"/>
    <mergeCell ref="C57:D57"/>
    <mergeCell ref="A2:D2"/>
    <mergeCell ref="A5:D5"/>
    <mergeCell ref="A27:D27"/>
    <mergeCell ref="A39:D39"/>
    <mergeCell ref="A56:B56"/>
    <mergeCell ref="C56:D56"/>
    <mergeCell ref="A54:D54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A75:B75"/>
    <mergeCell ref="C75:D75"/>
    <mergeCell ref="C71:D71"/>
    <mergeCell ref="C72:D72"/>
    <mergeCell ref="C73:D73"/>
    <mergeCell ref="A74:B74"/>
    <mergeCell ref="C74:D7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76"/>
  <sheetViews>
    <sheetView zoomScale="90" zoomScaleNormal="90" workbookViewId="0">
      <selection activeCell="F7" sqref="F7:F30"/>
    </sheetView>
  </sheetViews>
  <sheetFormatPr defaultRowHeight="15"/>
  <cols>
    <col min="1" max="1" width="40.85546875" style="3" customWidth="1"/>
    <col min="2" max="2" width="9.7109375" style="1" customWidth="1"/>
    <col min="3" max="3" width="17.140625" customWidth="1"/>
    <col min="4" max="4" width="16.42578125" customWidth="1"/>
    <col min="5" max="5" width="9.42578125" hidden="1" customWidth="1"/>
    <col min="6" max="6" width="11" bestFit="1" customWidth="1"/>
  </cols>
  <sheetData>
    <row r="2" spans="1:6" ht="57.75" customHeight="1">
      <c r="A2" s="68" t="s">
        <v>62</v>
      </c>
      <c r="B2" s="69"/>
      <c r="C2" s="69"/>
      <c r="D2" s="69"/>
    </row>
    <row r="3" spans="1:6" ht="38.25" customHeight="1">
      <c r="A3" s="75" t="s">
        <v>51</v>
      </c>
      <c r="B3" s="76"/>
      <c r="C3" s="76"/>
      <c r="D3" s="76"/>
    </row>
    <row r="4" spans="1:6" ht="18.75">
      <c r="A4" s="6"/>
      <c r="B4" s="7"/>
      <c r="C4" s="8"/>
      <c r="D4" s="8"/>
    </row>
    <row r="5" spans="1:6" ht="44.25" customHeight="1">
      <c r="A5" s="70" t="s">
        <v>24</v>
      </c>
      <c r="B5" s="71"/>
      <c r="C5" s="71"/>
      <c r="D5" s="71"/>
    </row>
    <row r="6" spans="1:6" s="2" customFormat="1" ht="73.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v>578260</v>
      </c>
      <c r="D7" s="23">
        <v>548931.67000000004</v>
      </c>
      <c r="E7" s="26">
        <f>C7-D7</f>
        <v>29328.329999999958</v>
      </c>
      <c r="F7" s="26"/>
    </row>
    <row r="8" spans="1:6" s="2" customFormat="1" ht="18.75">
      <c r="A8" s="21" t="s">
        <v>44</v>
      </c>
      <c r="B8" s="16">
        <v>2120</v>
      </c>
      <c r="C8" s="23">
        <v>127200</v>
      </c>
      <c r="D8" s="23">
        <v>122323.49</v>
      </c>
      <c r="E8" s="26">
        <f t="shared" ref="E8:E25" si="0">C8-D8</f>
        <v>4876.5099999999948</v>
      </c>
      <c r="F8" s="26"/>
    </row>
    <row r="9" spans="1:6" ht="37.5">
      <c r="A9" s="11" t="s">
        <v>2</v>
      </c>
      <c r="B9" s="16">
        <v>2210</v>
      </c>
      <c r="C9" s="13">
        <v>2000</v>
      </c>
      <c r="D9" s="13"/>
      <c r="E9" s="26">
        <f t="shared" si="0"/>
        <v>2000</v>
      </c>
      <c r="F9" s="26"/>
    </row>
    <row r="10" spans="1:6" ht="18.75">
      <c r="A10" s="11" t="s">
        <v>3</v>
      </c>
      <c r="B10" s="16">
        <v>2230</v>
      </c>
      <c r="C10" s="13">
        <f>14230+3000</f>
        <v>17230</v>
      </c>
      <c r="D10" s="13">
        <v>15995.2</v>
      </c>
      <c r="E10" s="26">
        <f t="shared" si="0"/>
        <v>1234.7999999999993</v>
      </c>
      <c r="F10" s="26"/>
    </row>
    <row r="11" spans="1:6" ht="37.5">
      <c r="A11" s="11" t="s">
        <v>4</v>
      </c>
      <c r="B11" s="16">
        <v>2240</v>
      </c>
      <c r="C11" s="13">
        <v>19490</v>
      </c>
      <c r="D11" s="13">
        <v>1775.19</v>
      </c>
      <c r="E11" s="26">
        <f t="shared" si="0"/>
        <v>17714.810000000001</v>
      </c>
      <c r="F11" s="26"/>
    </row>
    <row r="12" spans="1:6" ht="18.75" hidden="1">
      <c r="A12" s="11" t="s">
        <v>5</v>
      </c>
      <c r="B12" s="16">
        <v>2250</v>
      </c>
      <c r="C12" s="13"/>
      <c r="D12" s="13"/>
      <c r="E12" s="26">
        <f t="shared" si="0"/>
        <v>0</v>
      </c>
      <c r="F12" s="26"/>
    </row>
    <row r="13" spans="1:6" ht="18.75" hidden="1">
      <c r="A13" s="11" t="s">
        <v>6</v>
      </c>
      <c r="B13" s="16">
        <v>2271</v>
      </c>
      <c r="C13" s="13"/>
      <c r="D13" s="13"/>
      <c r="E13" s="26">
        <f t="shared" si="0"/>
        <v>0</v>
      </c>
      <c r="F13" s="26"/>
    </row>
    <row r="14" spans="1:6" ht="37.5" hidden="1">
      <c r="A14" s="11" t="s">
        <v>7</v>
      </c>
      <c r="B14" s="16">
        <v>2272</v>
      </c>
      <c r="C14" s="13"/>
      <c r="D14" s="13"/>
      <c r="E14" s="26">
        <f t="shared" si="0"/>
        <v>0</v>
      </c>
      <c r="F14" s="26"/>
    </row>
    <row r="15" spans="1:6" ht="18.75">
      <c r="A15" s="11" t="s">
        <v>8</v>
      </c>
      <c r="B15" s="16">
        <v>2273</v>
      </c>
      <c r="C15" s="13">
        <v>23210</v>
      </c>
      <c r="D15" s="13">
        <v>20699.04</v>
      </c>
      <c r="E15" s="26">
        <f t="shared" si="0"/>
        <v>2510.9599999999991</v>
      </c>
      <c r="F15" s="26"/>
    </row>
    <row r="16" spans="1:6" ht="18.75" hidden="1">
      <c r="A16" s="11" t="s">
        <v>9</v>
      </c>
      <c r="B16" s="16">
        <v>2274</v>
      </c>
      <c r="C16" s="13"/>
      <c r="D16" s="13"/>
      <c r="E16" s="26">
        <f t="shared" si="0"/>
        <v>0</v>
      </c>
      <c r="F16" s="26"/>
    </row>
    <row r="17" spans="1:9" ht="18.75" hidden="1">
      <c r="A17" s="11" t="s">
        <v>10</v>
      </c>
      <c r="B17" s="16">
        <v>2275</v>
      </c>
      <c r="C17" s="13"/>
      <c r="D17" s="13"/>
      <c r="E17" s="26">
        <f t="shared" si="0"/>
        <v>0</v>
      </c>
      <c r="F17" s="26"/>
    </row>
    <row r="18" spans="1:9" ht="33" hidden="1" customHeight="1">
      <c r="A18" s="11" t="s">
        <v>11</v>
      </c>
      <c r="B18" s="16">
        <v>2282</v>
      </c>
      <c r="C18" s="13"/>
      <c r="D18" s="13"/>
      <c r="E18" s="26">
        <f t="shared" si="0"/>
        <v>0</v>
      </c>
      <c r="F18" s="26"/>
    </row>
    <row r="19" spans="1:9" ht="18" hidden="1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/>
    </row>
    <row r="20" spans="1:9" ht="15.75" customHeight="1">
      <c r="A20" s="11" t="s">
        <v>15</v>
      </c>
      <c r="B20" s="16">
        <v>2800</v>
      </c>
      <c r="C20" s="13">
        <v>9600</v>
      </c>
      <c r="D20" s="13">
        <v>3230.59</v>
      </c>
      <c r="E20" s="26">
        <f t="shared" si="0"/>
        <v>6369.41</v>
      </c>
      <c r="F20" s="26"/>
    </row>
    <row r="21" spans="1:9" ht="36" hidden="1" customHeight="1">
      <c r="A21" s="11" t="s">
        <v>12</v>
      </c>
      <c r="B21" s="16">
        <v>3110</v>
      </c>
      <c r="C21" s="13"/>
      <c r="D21" s="13"/>
      <c r="E21" s="26">
        <f t="shared" si="0"/>
        <v>0</v>
      </c>
      <c r="F21" s="26"/>
      <c r="H21" s="38"/>
    </row>
    <row r="22" spans="1:9" ht="37.5" hidden="1">
      <c r="A22" s="11" t="s">
        <v>20</v>
      </c>
      <c r="B22" s="16">
        <v>3122</v>
      </c>
      <c r="C22" s="13"/>
      <c r="D22" s="13"/>
      <c r="E22" s="26">
        <f t="shared" si="0"/>
        <v>0</v>
      </c>
      <c r="F22" s="26"/>
      <c r="I22" t="s">
        <v>19</v>
      </c>
    </row>
    <row r="23" spans="1:9" ht="37.5" hidden="1">
      <c r="A23" s="11" t="s">
        <v>21</v>
      </c>
      <c r="B23" s="16">
        <v>3132</v>
      </c>
      <c r="C23" s="13"/>
      <c r="D23" s="13"/>
      <c r="E23" s="26">
        <f t="shared" si="0"/>
        <v>0</v>
      </c>
      <c r="F23" s="26"/>
    </row>
    <row r="24" spans="1:9" ht="37.5" hidden="1">
      <c r="A24" s="32" t="s">
        <v>45</v>
      </c>
      <c r="B24" s="16">
        <v>3142</v>
      </c>
      <c r="C24" s="13"/>
      <c r="D24" s="13"/>
      <c r="E24" s="26">
        <f t="shared" si="0"/>
        <v>0</v>
      </c>
      <c r="F24" s="26"/>
    </row>
    <row r="25" spans="1:9" ht="18.75">
      <c r="A25" s="11" t="s">
        <v>13</v>
      </c>
      <c r="B25" s="16"/>
      <c r="C25" s="14">
        <f>SUM(C7:C24)</f>
        <v>776990</v>
      </c>
      <c r="D25" s="14">
        <f>SUM(D7:D24)</f>
        <v>712955.17999999993</v>
      </c>
      <c r="E25" s="26">
        <f t="shared" si="0"/>
        <v>64034.820000000065</v>
      </c>
      <c r="F25" s="26"/>
    </row>
    <row r="26" spans="1:9" ht="18.75">
      <c r="A26" s="6"/>
      <c r="B26" s="7"/>
      <c r="C26" s="8"/>
      <c r="D26" s="8"/>
    </row>
    <row r="27" spans="1:9" ht="18.75">
      <c r="A27" s="6"/>
      <c r="B27" s="7"/>
      <c r="C27" s="8"/>
      <c r="D27" s="8"/>
    </row>
    <row r="28" spans="1:9" ht="32.25" customHeight="1">
      <c r="A28" s="68" t="s">
        <v>25</v>
      </c>
      <c r="B28" s="72"/>
      <c r="C28" s="72"/>
      <c r="D28" s="72"/>
    </row>
    <row r="29" spans="1:9" ht="18.75">
      <c r="A29" s="27"/>
      <c r="B29" s="29"/>
      <c r="C29" s="29"/>
      <c r="D29" s="30"/>
    </row>
    <row r="30" spans="1:9" ht="75">
      <c r="A30" s="15" t="s">
        <v>0</v>
      </c>
      <c r="B30" s="15" t="s">
        <v>1</v>
      </c>
      <c r="C30" s="10"/>
      <c r="D30" s="10" t="s">
        <v>18</v>
      </c>
    </row>
    <row r="31" spans="1:9" ht="37.5" hidden="1">
      <c r="A31" s="11" t="s">
        <v>2</v>
      </c>
      <c r="B31" s="17">
        <v>2210</v>
      </c>
      <c r="C31" s="37"/>
      <c r="D31" s="13"/>
      <c r="F31" s="26"/>
    </row>
    <row r="32" spans="1:9" ht="18.75">
      <c r="A32" s="12" t="s">
        <v>3</v>
      </c>
      <c r="B32" s="17">
        <v>2230</v>
      </c>
      <c r="C32" s="13">
        <v>1920</v>
      </c>
      <c r="D32" s="13">
        <v>1919</v>
      </c>
      <c r="F32" s="26"/>
    </row>
    <row r="33" spans="1:6" ht="18.75" hidden="1">
      <c r="A33" s="12" t="s">
        <v>4</v>
      </c>
      <c r="B33" s="17">
        <v>2240</v>
      </c>
      <c r="C33" s="13"/>
      <c r="D33" s="13"/>
      <c r="F33" s="26"/>
    </row>
    <row r="34" spans="1:6" ht="18.75" hidden="1">
      <c r="A34" s="40" t="s">
        <v>10</v>
      </c>
      <c r="B34" s="35">
        <v>2275</v>
      </c>
      <c r="C34" s="13"/>
      <c r="D34" s="13"/>
      <c r="F34" s="26"/>
    </row>
    <row r="35" spans="1:6" ht="18.75" hidden="1">
      <c r="A35" s="11" t="s">
        <v>15</v>
      </c>
      <c r="B35" s="17">
        <v>2800</v>
      </c>
      <c r="C35" s="37"/>
      <c r="D35" s="13"/>
      <c r="F35" s="26"/>
    </row>
    <row r="36" spans="1:6" ht="56.25" hidden="1">
      <c r="A36" s="11" t="s">
        <v>12</v>
      </c>
      <c r="B36" s="17">
        <v>3110</v>
      </c>
      <c r="C36" s="13"/>
      <c r="D36" s="13"/>
      <c r="F36" s="26"/>
    </row>
    <row r="37" spans="1:6" ht="18.75" hidden="1">
      <c r="A37" s="18" t="s">
        <v>16</v>
      </c>
      <c r="B37" s="19">
        <v>3132</v>
      </c>
      <c r="C37" s="20"/>
      <c r="D37" s="20"/>
      <c r="F37" s="26"/>
    </row>
    <row r="38" spans="1:6" ht="18.75">
      <c r="A38" s="11" t="s">
        <v>13</v>
      </c>
      <c r="B38" s="17"/>
      <c r="C38" s="14">
        <f>SUM(C31:C37)</f>
        <v>1920</v>
      </c>
      <c r="D38" s="14">
        <f>SUM(D31:D37)</f>
        <v>1919</v>
      </c>
      <c r="F38" s="26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5.25" customHeight="1">
      <c r="A41" s="73" t="s">
        <v>26</v>
      </c>
      <c r="B41" s="74"/>
      <c r="C41" s="74"/>
      <c r="D41" s="74"/>
    </row>
    <row r="42" spans="1:6">
      <c r="A42" s="1"/>
      <c r="B42" s="5"/>
      <c r="C42" s="4"/>
      <c r="D42" s="4"/>
    </row>
    <row r="43" spans="1:6" ht="75">
      <c r="A43" s="15" t="s">
        <v>0</v>
      </c>
      <c r="B43" s="15" t="s">
        <v>1</v>
      </c>
      <c r="C43" s="10" t="s">
        <v>23</v>
      </c>
      <c r="D43" s="10" t="s">
        <v>18</v>
      </c>
    </row>
    <row r="44" spans="1:6" ht="37.5" hidden="1">
      <c r="A44" s="11" t="s">
        <v>2</v>
      </c>
      <c r="B44" s="17">
        <v>2210</v>
      </c>
      <c r="C44" s="13"/>
      <c r="D44" s="13"/>
      <c r="F44" s="26"/>
    </row>
    <row r="45" spans="1:6" ht="18.75">
      <c r="A45" s="12" t="s">
        <v>3</v>
      </c>
      <c r="B45" s="17">
        <v>2230</v>
      </c>
      <c r="C45" s="13">
        <v>3467.02</v>
      </c>
      <c r="D45" s="13">
        <v>3467.02</v>
      </c>
      <c r="F45" s="26"/>
    </row>
    <row r="46" spans="1:6" ht="18.75" hidden="1">
      <c r="A46" s="12" t="s">
        <v>4</v>
      </c>
      <c r="B46" s="17">
        <v>2240</v>
      </c>
      <c r="C46" s="13"/>
      <c r="D46" s="13"/>
      <c r="F46" s="26"/>
    </row>
    <row r="47" spans="1:6" ht="18.75" hidden="1">
      <c r="A47" s="40" t="s">
        <v>10</v>
      </c>
      <c r="B47" s="35">
        <v>2275</v>
      </c>
      <c r="C47" s="13"/>
      <c r="D47" s="13"/>
      <c r="F47" s="26"/>
    </row>
    <row r="48" spans="1:6" ht="18.75" hidden="1">
      <c r="A48" s="11" t="s">
        <v>15</v>
      </c>
      <c r="B48" s="17">
        <v>2800</v>
      </c>
      <c r="C48" s="13"/>
      <c r="D48" s="13"/>
      <c r="F48" s="26"/>
    </row>
    <row r="49" spans="1:6" ht="56.25" hidden="1">
      <c r="A49" s="11" t="s">
        <v>12</v>
      </c>
      <c r="B49" s="17">
        <v>3110</v>
      </c>
      <c r="C49" s="13"/>
      <c r="D49" s="13"/>
      <c r="F49" s="26"/>
    </row>
    <row r="50" spans="1:6" ht="18.75" hidden="1">
      <c r="A50" s="18" t="s">
        <v>16</v>
      </c>
      <c r="B50" s="19">
        <v>3132</v>
      </c>
      <c r="C50" s="20"/>
      <c r="D50" s="20"/>
      <c r="F50" s="26"/>
    </row>
    <row r="51" spans="1:6" ht="18.75">
      <c r="A51" s="11" t="s">
        <v>13</v>
      </c>
      <c r="B51" s="17"/>
      <c r="C51" s="14">
        <f>C44+C45+C48+C49+C50</f>
        <v>3467.02</v>
      </c>
      <c r="D51" s="14">
        <f>D44+D45+D48+D49+D50</f>
        <v>3467.02</v>
      </c>
      <c r="F51" s="26"/>
    </row>
    <row r="54" spans="1:6" ht="57.75" customHeight="1">
      <c r="A54" s="73" t="s">
        <v>63</v>
      </c>
      <c r="B54" s="77"/>
      <c r="C54" s="77"/>
      <c r="D54" s="77"/>
    </row>
    <row r="55" spans="1:6" ht="18" customHeight="1">
      <c r="A55" s="73"/>
      <c r="B55" s="74"/>
      <c r="C55" s="74"/>
      <c r="D55" s="74"/>
    </row>
    <row r="57" spans="1:6" ht="18.75">
      <c r="A57" s="64" t="s">
        <v>27</v>
      </c>
      <c r="B57" s="65"/>
      <c r="C57" s="66" t="s">
        <v>28</v>
      </c>
      <c r="D57" s="65"/>
    </row>
    <row r="58" spans="1:6" ht="18.75" hidden="1">
      <c r="A58" s="40" t="s">
        <v>39</v>
      </c>
      <c r="B58" s="35">
        <v>2210</v>
      </c>
      <c r="C58" s="82"/>
      <c r="D58" s="82"/>
    </row>
    <row r="59" spans="1:6" ht="18.75" hidden="1">
      <c r="A59" s="40" t="s">
        <v>33</v>
      </c>
      <c r="B59" s="35">
        <v>2210</v>
      </c>
      <c r="C59" s="80"/>
      <c r="D59" s="81"/>
    </row>
    <row r="60" spans="1:6" ht="18.75" hidden="1">
      <c r="A60" s="40" t="s">
        <v>36</v>
      </c>
      <c r="B60" s="35">
        <v>2210</v>
      </c>
      <c r="C60" s="80"/>
      <c r="D60" s="81"/>
    </row>
    <row r="61" spans="1:6" ht="18.75" hidden="1">
      <c r="A61" s="40" t="s">
        <v>41</v>
      </c>
      <c r="B61" s="36">
        <v>3110.221</v>
      </c>
      <c r="C61" s="62"/>
      <c r="D61" s="63"/>
    </row>
    <row r="62" spans="1:6" ht="18.75" hidden="1">
      <c r="A62" s="40" t="s">
        <v>32</v>
      </c>
      <c r="B62" s="35">
        <v>2210</v>
      </c>
      <c r="C62" s="80"/>
      <c r="D62" s="81"/>
    </row>
    <row r="63" spans="1:6" ht="18.75" hidden="1">
      <c r="A63" s="40" t="s">
        <v>34</v>
      </c>
      <c r="B63" s="35">
        <v>2210</v>
      </c>
      <c r="C63" s="80"/>
      <c r="D63" s="81"/>
    </row>
    <row r="64" spans="1:6" ht="18.75" hidden="1">
      <c r="A64" s="40" t="s">
        <v>40</v>
      </c>
      <c r="B64" s="35">
        <v>2210</v>
      </c>
      <c r="C64" s="80"/>
      <c r="D64" s="81"/>
    </row>
    <row r="65" spans="1:4" ht="18.75" hidden="1">
      <c r="A65" s="40" t="s">
        <v>35</v>
      </c>
      <c r="B65" s="35">
        <v>3110</v>
      </c>
      <c r="C65" s="62"/>
      <c r="D65" s="63"/>
    </row>
    <row r="66" spans="1:4" ht="18.75" hidden="1">
      <c r="A66" s="40" t="s">
        <v>37</v>
      </c>
      <c r="B66" s="35">
        <v>2210</v>
      </c>
      <c r="C66" s="62"/>
      <c r="D66" s="63"/>
    </row>
    <row r="67" spans="1:4" ht="18.75" hidden="1">
      <c r="A67" s="40" t="s">
        <v>38</v>
      </c>
      <c r="B67" s="35">
        <v>2210</v>
      </c>
      <c r="C67" s="62"/>
      <c r="D67" s="63"/>
    </row>
    <row r="68" spans="1:4" ht="18.75" hidden="1">
      <c r="A68" s="40" t="s">
        <v>50</v>
      </c>
      <c r="B68" s="35">
        <v>2240</v>
      </c>
      <c r="C68" s="62"/>
      <c r="D68" s="63"/>
    </row>
    <row r="69" spans="1:4" ht="18.75">
      <c r="A69" s="40" t="s">
        <v>42</v>
      </c>
      <c r="B69" s="35">
        <v>2230</v>
      </c>
      <c r="C69" s="62">
        <v>3467.02</v>
      </c>
      <c r="D69" s="63"/>
    </row>
    <row r="70" spans="1:4" ht="18.75" hidden="1">
      <c r="A70" s="40" t="s">
        <v>43</v>
      </c>
      <c r="B70" s="35">
        <v>2210</v>
      </c>
      <c r="C70" s="62"/>
      <c r="D70" s="63"/>
    </row>
    <row r="71" spans="1:4" ht="18.75" hidden="1">
      <c r="A71" s="40" t="s">
        <v>49</v>
      </c>
      <c r="B71" s="35">
        <v>2210</v>
      </c>
      <c r="C71" s="62"/>
      <c r="D71" s="63"/>
    </row>
    <row r="72" spans="1:4" ht="18.75" hidden="1">
      <c r="A72" s="40" t="s">
        <v>47</v>
      </c>
      <c r="B72" s="35">
        <v>2210</v>
      </c>
      <c r="C72" s="62"/>
      <c r="D72" s="63"/>
    </row>
    <row r="73" spans="1:4" ht="18.75" hidden="1">
      <c r="A73" s="40" t="s">
        <v>46</v>
      </c>
      <c r="B73" s="35">
        <v>2210</v>
      </c>
      <c r="C73" s="62"/>
      <c r="D73" s="63"/>
    </row>
    <row r="74" spans="1:4" ht="18.75" hidden="1">
      <c r="A74" s="40" t="s">
        <v>48</v>
      </c>
      <c r="B74" s="41">
        <v>2210</v>
      </c>
      <c r="C74" s="62"/>
      <c r="D74" s="63"/>
    </row>
    <row r="75" spans="1:4" ht="18.75" hidden="1">
      <c r="A75" s="58"/>
      <c r="B75" s="59"/>
      <c r="C75" s="62"/>
      <c r="D75" s="63"/>
    </row>
    <row r="76" spans="1:4" ht="18.75">
      <c r="A76" s="58"/>
      <c r="B76" s="59"/>
      <c r="C76" s="60">
        <f>SUM(C58:D75)</f>
        <v>3467.02</v>
      </c>
      <c r="D76" s="61"/>
    </row>
  </sheetData>
  <mergeCells count="30">
    <mergeCell ref="A55:D55"/>
    <mergeCell ref="A3:D3"/>
    <mergeCell ref="A2:D2"/>
    <mergeCell ref="A5:D5"/>
    <mergeCell ref="A28:D28"/>
    <mergeCell ref="A41:D41"/>
    <mergeCell ref="A54:D54"/>
    <mergeCell ref="A57:B57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A76:B76"/>
    <mergeCell ref="C76:D76"/>
    <mergeCell ref="C71:D71"/>
    <mergeCell ref="C72:D72"/>
    <mergeCell ref="C73:D73"/>
    <mergeCell ref="C74:D74"/>
    <mergeCell ref="A75:B75"/>
    <mergeCell ref="C75:D7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8"/>
  <sheetViews>
    <sheetView workbookViewId="0">
      <selection activeCell="G2" sqref="G2"/>
    </sheetView>
  </sheetViews>
  <sheetFormatPr defaultRowHeight="15"/>
  <cols>
    <col min="1" max="1" width="40.85546875" style="3" customWidth="1"/>
    <col min="2" max="2" width="8.85546875" style="1" customWidth="1"/>
    <col min="3" max="3" width="17.28515625" customWidth="1"/>
    <col min="4" max="4" width="14.7109375" customWidth="1"/>
    <col min="5" max="5" width="10.7109375" hidden="1" customWidth="1"/>
    <col min="6" max="6" width="11.7109375" customWidth="1"/>
    <col min="8" max="8" width="12.140625" customWidth="1"/>
  </cols>
  <sheetData>
    <row r="2" spans="1:6" ht="62.25" customHeight="1">
      <c r="A2" s="68" t="s">
        <v>62</v>
      </c>
      <c r="B2" s="69"/>
      <c r="C2" s="69"/>
      <c r="D2" s="69"/>
    </row>
    <row r="3" spans="1:6" ht="73.5" customHeight="1">
      <c r="A3" s="75" t="s">
        <v>53</v>
      </c>
      <c r="B3" s="76"/>
      <c r="C3" s="76"/>
      <c r="D3" s="76"/>
    </row>
    <row r="4" spans="1:6" ht="18.75">
      <c r="A4" s="6"/>
      <c r="B4" s="7"/>
      <c r="C4" s="8"/>
      <c r="D4" s="8"/>
    </row>
    <row r="5" spans="1:6" ht="45" customHeight="1">
      <c r="A5" s="70" t="s">
        <v>24</v>
      </c>
      <c r="B5" s="71"/>
      <c r="C5" s="71"/>
      <c r="D5" s="71"/>
    </row>
    <row r="6" spans="1:6" s="2" customFormat="1" ht="78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v>626720</v>
      </c>
      <c r="D7" s="23">
        <f>523547.08+70811.31</f>
        <v>594358.39</v>
      </c>
      <c r="E7" s="26">
        <f>C7-D7</f>
        <v>32361.609999999986</v>
      </c>
      <c r="F7" s="26"/>
    </row>
    <row r="8" spans="1:6" s="2" customFormat="1" ht="18.75">
      <c r="A8" s="21" t="s">
        <v>44</v>
      </c>
      <c r="B8" s="16">
        <v>2120</v>
      </c>
      <c r="C8" s="23">
        <v>137880</v>
      </c>
      <c r="D8" s="23">
        <f>17137.1+113656.32</f>
        <v>130793.42000000001</v>
      </c>
      <c r="E8" s="26">
        <f t="shared" ref="E8:E25" si="0">C8-D8</f>
        <v>7086.5799999999872</v>
      </c>
      <c r="F8" s="26"/>
    </row>
    <row r="9" spans="1:6" ht="37.5">
      <c r="A9" s="11" t="s">
        <v>2</v>
      </c>
      <c r="B9" s="17">
        <v>2210</v>
      </c>
      <c r="C9" s="13">
        <f>250000+500</f>
        <v>250500</v>
      </c>
      <c r="D9" s="13"/>
      <c r="E9" s="26">
        <f t="shared" si="0"/>
        <v>250500</v>
      </c>
      <c r="F9" s="26"/>
    </row>
    <row r="10" spans="1:6" ht="18.75">
      <c r="A10" s="11" t="s">
        <v>3</v>
      </c>
      <c r="B10" s="17">
        <v>2230</v>
      </c>
      <c r="C10" s="13">
        <f>32250+4000</f>
        <v>36250</v>
      </c>
      <c r="D10" s="13">
        <f>20251.8+15933.79</f>
        <v>36185.589999999997</v>
      </c>
      <c r="E10" s="26">
        <f t="shared" si="0"/>
        <v>64.410000000003492</v>
      </c>
      <c r="F10" s="26"/>
    </row>
    <row r="11" spans="1:6" ht="37.5">
      <c r="A11" s="11" t="s">
        <v>4</v>
      </c>
      <c r="B11" s="17">
        <v>2240</v>
      </c>
      <c r="C11" s="13">
        <v>14100</v>
      </c>
      <c r="D11" s="13">
        <v>2417.33</v>
      </c>
      <c r="E11" s="26">
        <f t="shared" si="0"/>
        <v>11682.67</v>
      </c>
      <c r="F11" s="26"/>
    </row>
    <row r="12" spans="1:6" ht="18.75" hidden="1">
      <c r="A12" s="11" t="s">
        <v>5</v>
      </c>
      <c r="B12" s="17">
        <v>2250</v>
      </c>
      <c r="C12" s="13"/>
      <c r="D12" s="13"/>
      <c r="E12" s="26">
        <f t="shared" si="0"/>
        <v>0</v>
      </c>
      <c r="F12" s="26"/>
    </row>
    <row r="13" spans="1:6" ht="18.75" hidden="1">
      <c r="A13" s="11" t="s">
        <v>6</v>
      </c>
      <c r="B13" s="17">
        <v>2271</v>
      </c>
      <c r="C13" s="13"/>
      <c r="D13" s="13"/>
      <c r="E13" s="26">
        <f t="shared" si="0"/>
        <v>0</v>
      </c>
      <c r="F13" s="26"/>
    </row>
    <row r="14" spans="1:6" ht="37.5">
      <c r="A14" s="11" t="s">
        <v>7</v>
      </c>
      <c r="B14" s="17">
        <v>2272</v>
      </c>
      <c r="C14" s="13">
        <f>1440+120</f>
        <v>1560</v>
      </c>
      <c r="D14" s="13">
        <f>1120+280</f>
        <v>1400</v>
      </c>
      <c r="E14" s="26">
        <f t="shared" si="0"/>
        <v>160</v>
      </c>
      <c r="F14" s="26"/>
    </row>
    <row r="15" spans="1:6" ht="18.75">
      <c r="A15" s="11" t="s">
        <v>8</v>
      </c>
      <c r="B15" s="17">
        <v>2273</v>
      </c>
      <c r="C15" s="13">
        <f>28040+9520+2700</f>
        <v>40260</v>
      </c>
      <c r="D15" s="13">
        <f>35326.3+4902.94</f>
        <v>40229.240000000005</v>
      </c>
      <c r="E15" s="26">
        <f t="shared" si="0"/>
        <v>30.759999999994761</v>
      </c>
      <c r="F15" s="26"/>
    </row>
    <row r="16" spans="1:6" ht="18.75">
      <c r="A16" s="11" t="s">
        <v>9</v>
      </c>
      <c r="B16" s="17">
        <v>2274</v>
      </c>
      <c r="C16" s="13">
        <v>233320</v>
      </c>
      <c r="D16" s="13">
        <f>36132.34+19454.33</f>
        <v>55586.67</v>
      </c>
      <c r="E16" s="26">
        <f t="shared" si="0"/>
        <v>177733.33000000002</v>
      </c>
      <c r="F16" s="26"/>
    </row>
    <row r="17" spans="1:8" ht="18.75" hidden="1">
      <c r="A17" s="11" t="s">
        <v>10</v>
      </c>
      <c r="B17" s="17">
        <v>2275</v>
      </c>
      <c r="C17" s="13"/>
      <c r="D17" s="13"/>
      <c r="E17" s="26">
        <f t="shared" si="0"/>
        <v>0</v>
      </c>
      <c r="F17" s="26"/>
    </row>
    <row r="18" spans="1:8" ht="33" hidden="1" customHeight="1">
      <c r="A18" s="11" t="s">
        <v>11</v>
      </c>
      <c r="B18" s="17">
        <v>2282</v>
      </c>
      <c r="C18" s="13"/>
      <c r="D18" s="13"/>
      <c r="E18" s="26">
        <f t="shared" si="0"/>
        <v>0</v>
      </c>
      <c r="F18" s="26"/>
    </row>
    <row r="19" spans="1:8" ht="18" hidden="1" customHeight="1">
      <c r="A19" s="11" t="s">
        <v>14</v>
      </c>
      <c r="B19" s="17">
        <v>2730</v>
      </c>
      <c r="C19" s="13"/>
      <c r="D19" s="13"/>
      <c r="E19" s="26">
        <f t="shared" si="0"/>
        <v>0</v>
      </c>
      <c r="F19" s="26"/>
    </row>
    <row r="20" spans="1:8" ht="15.75" customHeight="1">
      <c r="A20" s="11" t="s">
        <v>15</v>
      </c>
      <c r="B20" s="17">
        <v>2800</v>
      </c>
      <c r="C20" s="13">
        <v>680</v>
      </c>
      <c r="D20" s="13">
        <v>283.52999999999997</v>
      </c>
      <c r="E20" s="26">
        <f t="shared" si="0"/>
        <v>396.47</v>
      </c>
      <c r="F20" s="26"/>
    </row>
    <row r="21" spans="1:8" ht="36.75" customHeight="1">
      <c r="A21" s="11" t="s">
        <v>12</v>
      </c>
      <c r="B21" s="17">
        <v>3110</v>
      </c>
      <c r="C21" s="13">
        <v>30000</v>
      </c>
      <c r="D21" s="13"/>
      <c r="E21" s="26">
        <f t="shared" si="0"/>
        <v>30000</v>
      </c>
      <c r="F21" s="26"/>
      <c r="H21" s="38"/>
    </row>
    <row r="22" spans="1:8" ht="37.5" hidden="1">
      <c r="A22" s="11" t="s">
        <v>20</v>
      </c>
      <c r="B22" s="17">
        <v>3122</v>
      </c>
      <c r="C22" s="13"/>
      <c r="D22" s="13"/>
      <c r="E22" s="26">
        <f t="shared" si="0"/>
        <v>0</v>
      </c>
      <c r="F22" s="26"/>
    </row>
    <row r="23" spans="1:8" ht="37.5" hidden="1">
      <c r="A23" s="11" t="s">
        <v>21</v>
      </c>
      <c r="B23" s="17">
        <v>3132</v>
      </c>
      <c r="C23" s="13"/>
      <c r="D23" s="13"/>
      <c r="E23" s="26">
        <f t="shared" si="0"/>
        <v>0</v>
      </c>
      <c r="F23" s="26"/>
    </row>
    <row r="24" spans="1:8" ht="37.5" hidden="1">
      <c r="A24" s="32" t="s">
        <v>45</v>
      </c>
      <c r="B24" s="17">
        <v>3142</v>
      </c>
      <c r="C24" s="13"/>
      <c r="D24" s="13"/>
      <c r="E24" s="26">
        <f t="shared" si="0"/>
        <v>0</v>
      </c>
      <c r="F24" s="26"/>
    </row>
    <row r="25" spans="1:8" ht="18.75">
      <c r="A25" s="11" t="s">
        <v>13</v>
      </c>
      <c r="B25" s="17"/>
      <c r="C25" s="14">
        <f>SUM(C7:C24)</f>
        <v>1371270</v>
      </c>
      <c r="D25" s="51">
        <f>SUM(D7:D24)</f>
        <v>861254.17</v>
      </c>
      <c r="E25" s="26">
        <f t="shared" si="0"/>
        <v>510015.82999999996</v>
      </c>
      <c r="F25" s="26"/>
    </row>
    <row r="26" spans="1:8">
      <c r="C26" s="4"/>
      <c r="D26" s="4"/>
    </row>
    <row r="27" spans="1:8">
      <c r="C27" s="4"/>
      <c r="D27" s="4"/>
    </row>
    <row r="28" spans="1:8" ht="30.75" customHeight="1">
      <c r="A28" s="68" t="s">
        <v>25</v>
      </c>
      <c r="B28" s="72"/>
      <c r="C28" s="72"/>
      <c r="D28" s="72"/>
    </row>
    <row r="29" spans="1:8">
      <c r="D29" s="30"/>
    </row>
    <row r="30" spans="1:8" ht="75">
      <c r="A30" s="15" t="s">
        <v>0</v>
      </c>
      <c r="B30" s="15" t="s">
        <v>1</v>
      </c>
      <c r="C30" s="10" t="s">
        <v>23</v>
      </c>
      <c r="D30" s="10" t="s">
        <v>18</v>
      </c>
    </row>
    <row r="31" spans="1:8" ht="37.5">
      <c r="A31" s="11" t="s">
        <v>2</v>
      </c>
      <c r="B31" s="17">
        <v>2210</v>
      </c>
      <c r="C31" s="37">
        <v>1100</v>
      </c>
      <c r="D31" s="37"/>
      <c r="F31" s="26"/>
    </row>
    <row r="32" spans="1:8" ht="18.75">
      <c r="A32" s="12" t="s">
        <v>3</v>
      </c>
      <c r="B32" s="17">
        <v>2230</v>
      </c>
      <c r="C32" s="55">
        <v>28940</v>
      </c>
      <c r="D32" s="55">
        <v>3973.88</v>
      </c>
      <c r="F32" s="26"/>
    </row>
    <row r="33" spans="1:6" ht="18.75" hidden="1">
      <c r="A33" s="12" t="s">
        <v>4</v>
      </c>
      <c r="B33" s="17">
        <v>2240</v>
      </c>
      <c r="C33" s="37"/>
      <c r="D33" s="37"/>
      <c r="F33" s="26"/>
    </row>
    <row r="34" spans="1:6" ht="18.75" hidden="1">
      <c r="A34" s="40" t="s">
        <v>10</v>
      </c>
      <c r="B34" s="17">
        <v>2275</v>
      </c>
      <c r="C34" s="37"/>
      <c r="D34" s="37"/>
      <c r="F34" s="26"/>
    </row>
    <row r="35" spans="1:6" ht="18.75" hidden="1">
      <c r="A35" s="11" t="s">
        <v>15</v>
      </c>
      <c r="B35" s="17">
        <v>2800</v>
      </c>
      <c r="C35" s="37"/>
      <c r="D35" s="37"/>
      <c r="F35" s="26"/>
    </row>
    <row r="36" spans="1:6" ht="56.25" hidden="1">
      <c r="A36" s="11" t="s">
        <v>12</v>
      </c>
      <c r="B36" s="17">
        <v>3110</v>
      </c>
      <c r="C36" s="37"/>
      <c r="D36" s="37"/>
      <c r="F36" s="26"/>
    </row>
    <row r="37" spans="1:6" ht="18.75" hidden="1">
      <c r="A37" s="18" t="s">
        <v>16</v>
      </c>
      <c r="B37" s="19">
        <v>3132</v>
      </c>
      <c r="C37" s="20"/>
      <c r="D37" s="20"/>
      <c r="F37" s="26"/>
    </row>
    <row r="38" spans="1:6" ht="18.75">
      <c r="A38" s="11" t="s">
        <v>13</v>
      </c>
      <c r="B38" s="17"/>
      <c r="C38" s="14">
        <f>SUM(C31:C37)</f>
        <v>30040</v>
      </c>
      <c r="D38" s="14">
        <f>SUM(D31:D37)</f>
        <v>3973.88</v>
      </c>
      <c r="F38" s="26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3.75" customHeight="1">
      <c r="A41" s="73" t="s">
        <v>26</v>
      </c>
      <c r="B41" s="74"/>
      <c r="C41" s="74"/>
      <c r="D41" s="74"/>
    </row>
    <row r="42" spans="1:6">
      <c r="A42" s="1"/>
      <c r="B42" s="5"/>
      <c r="C42" s="4"/>
      <c r="D42" s="4"/>
    </row>
    <row r="43" spans="1:6" ht="75">
      <c r="A43" s="15" t="s">
        <v>0</v>
      </c>
      <c r="B43" s="15" t="s">
        <v>1</v>
      </c>
      <c r="C43" s="10" t="s">
        <v>23</v>
      </c>
      <c r="D43" s="10" t="s">
        <v>18</v>
      </c>
    </row>
    <row r="44" spans="1:6" ht="37.5" hidden="1">
      <c r="A44" s="11" t="s">
        <v>2</v>
      </c>
      <c r="B44" s="17">
        <v>2210</v>
      </c>
      <c r="C44" s="37"/>
      <c r="D44" s="62"/>
      <c r="E44" s="63"/>
      <c r="F44" s="26"/>
    </row>
    <row r="45" spans="1:6" ht="18.75">
      <c r="A45" s="12" t="s">
        <v>3</v>
      </c>
      <c r="B45" s="17">
        <v>2230</v>
      </c>
      <c r="C45" s="37">
        <f>3174.13+4280.64</f>
        <v>7454.77</v>
      </c>
      <c r="D45" s="62">
        <v>7454.77</v>
      </c>
      <c r="E45" s="63"/>
      <c r="F45" s="26"/>
    </row>
    <row r="46" spans="1:6" ht="18.75" hidden="1">
      <c r="A46" s="12" t="s">
        <v>4</v>
      </c>
      <c r="B46" s="17">
        <v>2240</v>
      </c>
      <c r="C46" s="37"/>
      <c r="D46" s="37"/>
      <c r="E46" s="53"/>
      <c r="F46" s="26"/>
    </row>
    <row r="47" spans="1:6" ht="18.75" hidden="1">
      <c r="A47" s="12" t="s">
        <v>10</v>
      </c>
      <c r="B47" s="17">
        <v>2275</v>
      </c>
      <c r="C47" s="37"/>
      <c r="D47" s="37"/>
      <c r="E47" s="53"/>
      <c r="F47" s="26"/>
    </row>
    <row r="48" spans="1:6" ht="18.75" hidden="1">
      <c r="A48" s="11" t="s">
        <v>15</v>
      </c>
      <c r="B48" s="17">
        <v>2800</v>
      </c>
      <c r="C48" s="37"/>
      <c r="D48" s="37"/>
      <c r="E48" s="53"/>
      <c r="F48" s="26"/>
    </row>
    <row r="49" spans="1:6" ht="56.25" hidden="1">
      <c r="A49" s="11" t="s">
        <v>12</v>
      </c>
      <c r="B49" s="17">
        <v>3110</v>
      </c>
      <c r="C49" s="37"/>
      <c r="D49" s="62"/>
      <c r="E49" s="63"/>
      <c r="F49" s="26"/>
    </row>
    <row r="50" spans="1:6" ht="18.75" hidden="1">
      <c r="A50" s="18" t="s">
        <v>16</v>
      </c>
      <c r="B50" s="19">
        <v>3132</v>
      </c>
      <c r="C50" s="13">
        <f t="shared" ref="C50" si="1">D50</f>
        <v>0</v>
      </c>
      <c r="D50" s="20"/>
      <c r="F50" s="26"/>
    </row>
    <row r="51" spans="1:6" ht="18.75">
      <c r="A51" s="11" t="s">
        <v>13</v>
      </c>
      <c r="B51" s="17"/>
      <c r="C51" s="14">
        <f>C44+C45+C48+C49+C50</f>
        <v>7454.77</v>
      </c>
      <c r="D51" s="14">
        <f>D44+D45+D48+D49+D50</f>
        <v>7454.77</v>
      </c>
      <c r="F51" s="26"/>
    </row>
    <row r="52" spans="1:6" ht="18.75">
      <c r="A52" s="43"/>
      <c r="B52" s="44"/>
      <c r="C52" s="45"/>
      <c r="D52" s="45"/>
      <c r="F52" s="26"/>
    </row>
    <row r="53" spans="1:6" ht="18.75">
      <c r="A53" s="43"/>
      <c r="B53" s="44"/>
      <c r="C53" s="45"/>
      <c r="D53" s="45"/>
      <c r="F53" s="26"/>
    </row>
    <row r="54" spans="1:6" ht="46.5" customHeight="1">
      <c r="A54" s="73" t="s">
        <v>63</v>
      </c>
      <c r="B54" s="77"/>
      <c r="C54" s="77"/>
      <c r="D54" s="77"/>
    </row>
    <row r="55" spans="1:6" ht="15" customHeight="1">
      <c r="A55" s="73"/>
      <c r="B55" s="74"/>
      <c r="C55" s="74"/>
      <c r="D55" s="74"/>
    </row>
    <row r="57" spans="1:6" ht="16.5" customHeight="1">
      <c r="A57" s="64" t="s">
        <v>27</v>
      </c>
      <c r="B57" s="65"/>
      <c r="C57" s="66" t="s">
        <v>28</v>
      </c>
      <c r="D57" s="65"/>
    </row>
    <row r="58" spans="1:6" ht="16.5" hidden="1" customHeight="1">
      <c r="A58" s="40" t="s">
        <v>39</v>
      </c>
      <c r="B58" s="35">
        <v>2210</v>
      </c>
      <c r="C58" s="82"/>
      <c r="D58" s="82"/>
    </row>
    <row r="59" spans="1:6" ht="16.5" hidden="1" customHeight="1">
      <c r="A59" s="40" t="s">
        <v>33</v>
      </c>
      <c r="B59" s="35">
        <v>2210</v>
      </c>
      <c r="C59" s="80"/>
      <c r="D59" s="81"/>
    </row>
    <row r="60" spans="1:6" ht="16.5" hidden="1" customHeight="1">
      <c r="A60" s="40" t="s">
        <v>36</v>
      </c>
      <c r="B60" s="35">
        <v>2210</v>
      </c>
      <c r="C60" s="80"/>
      <c r="D60" s="81"/>
    </row>
    <row r="61" spans="1:6" ht="16.5" hidden="1" customHeight="1">
      <c r="A61" s="40" t="s">
        <v>41</v>
      </c>
      <c r="B61" s="47" t="s">
        <v>54</v>
      </c>
      <c r="C61" s="62"/>
      <c r="D61" s="63"/>
    </row>
    <row r="62" spans="1:6" ht="16.5" hidden="1" customHeight="1">
      <c r="A62" s="40" t="s">
        <v>32</v>
      </c>
      <c r="B62" s="48">
        <v>2210</v>
      </c>
      <c r="C62" s="80"/>
      <c r="D62" s="81"/>
    </row>
    <row r="63" spans="1:6" ht="16.5" hidden="1" customHeight="1">
      <c r="A63" s="40" t="s">
        <v>34</v>
      </c>
      <c r="B63" s="48">
        <v>2210</v>
      </c>
      <c r="C63" s="80"/>
      <c r="D63" s="81"/>
    </row>
    <row r="64" spans="1:6" ht="16.5" hidden="1" customHeight="1">
      <c r="A64" s="40" t="s">
        <v>40</v>
      </c>
      <c r="B64" s="48">
        <v>2210</v>
      </c>
      <c r="C64" s="80"/>
      <c r="D64" s="81"/>
    </row>
    <row r="65" spans="1:4" ht="16.5" hidden="1" customHeight="1">
      <c r="A65" s="40" t="s">
        <v>35</v>
      </c>
      <c r="B65" s="35">
        <v>3110</v>
      </c>
      <c r="C65" s="62"/>
      <c r="D65" s="63"/>
    </row>
    <row r="66" spans="1:4" ht="16.5" hidden="1" customHeight="1">
      <c r="A66" s="40" t="s">
        <v>37</v>
      </c>
      <c r="B66" s="35">
        <v>2210</v>
      </c>
      <c r="C66" s="78"/>
      <c r="D66" s="79"/>
    </row>
    <row r="67" spans="1:4" ht="16.5" hidden="1" customHeight="1">
      <c r="A67" s="40" t="s">
        <v>38</v>
      </c>
      <c r="B67" s="35">
        <v>2210</v>
      </c>
      <c r="C67" s="78"/>
      <c r="D67" s="79"/>
    </row>
    <row r="68" spans="1:4" ht="16.5" hidden="1" customHeight="1">
      <c r="A68" s="40" t="s">
        <v>50</v>
      </c>
      <c r="B68" s="35">
        <v>2240</v>
      </c>
      <c r="C68" s="78"/>
      <c r="D68" s="79"/>
    </row>
    <row r="69" spans="1:4" ht="16.5" customHeight="1">
      <c r="A69" s="40" t="s">
        <v>42</v>
      </c>
      <c r="B69" s="35">
        <v>2230</v>
      </c>
      <c r="C69" s="62">
        <v>7454.77</v>
      </c>
      <c r="D69" s="63"/>
    </row>
    <row r="70" spans="1:4" ht="18.75" hidden="1">
      <c r="A70" s="40" t="s">
        <v>43</v>
      </c>
      <c r="B70" s="35">
        <v>2210</v>
      </c>
      <c r="C70" s="78"/>
      <c r="D70" s="79"/>
    </row>
    <row r="71" spans="1:4" ht="18.75" hidden="1">
      <c r="A71" s="40" t="s">
        <v>49</v>
      </c>
      <c r="B71" s="35">
        <v>2210</v>
      </c>
      <c r="C71" s="62"/>
      <c r="D71" s="63"/>
    </row>
    <row r="72" spans="1:4" ht="18.75" hidden="1">
      <c r="A72" s="40" t="s">
        <v>47</v>
      </c>
      <c r="B72" s="35">
        <v>2210</v>
      </c>
      <c r="C72" s="62"/>
      <c r="D72" s="63"/>
    </row>
    <row r="73" spans="1:4" ht="18.75" hidden="1">
      <c r="A73" s="40" t="s">
        <v>46</v>
      </c>
      <c r="B73" s="35">
        <v>2210</v>
      </c>
      <c r="C73" s="62"/>
      <c r="D73" s="63"/>
    </row>
    <row r="74" spans="1:4" ht="18.75" hidden="1">
      <c r="A74" s="40" t="s">
        <v>48</v>
      </c>
      <c r="B74" s="41">
        <v>2210</v>
      </c>
      <c r="C74" s="62"/>
      <c r="D74" s="63"/>
    </row>
    <row r="75" spans="1:4" ht="18.75" hidden="1">
      <c r="A75" s="58"/>
      <c r="B75" s="59"/>
      <c r="C75" s="62"/>
      <c r="D75" s="63"/>
    </row>
    <row r="76" spans="1:4" ht="18.75">
      <c r="A76" s="58"/>
      <c r="B76" s="59"/>
      <c r="C76" s="60">
        <f>SUM(C58:D75)</f>
        <v>7454.77</v>
      </c>
      <c r="D76" s="61"/>
    </row>
    <row r="78" spans="1:4" ht="34.5" hidden="1" customHeight="1">
      <c r="A78" s="73" t="s">
        <v>60</v>
      </c>
      <c r="B78" s="74"/>
      <c r="C78" s="74"/>
      <c r="D78" s="74"/>
    </row>
  </sheetData>
  <mergeCells count="34">
    <mergeCell ref="A78:D78"/>
    <mergeCell ref="A55:D55"/>
    <mergeCell ref="A57:B57"/>
    <mergeCell ref="C57:D57"/>
    <mergeCell ref="C59:D59"/>
    <mergeCell ref="C60:D60"/>
    <mergeCell ref="C58:D58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A3:D3"/>
    <mergeCell ref="A2:D2"/>
    <mergeCell ref="A5:D5"/>
    <mergeCell ref="A28:D28"/>
    <mergeCell ref="A41:D41"/>
    <mergeCell ref="D44:E44"/>
    <mergeCell ref="D45:E45"/>
    <mergeCell ref="D49:E49"/>
    <mergeCell ref="A54:D54"/>
    <mergeCell ref="C70:D70"/>
    <mergeCell ref="A76:B76"/>
    <mergeCell ref="C76:D76"/>
    <mergeCell ref="C71:D71"/>
    <mergeCell ref="C72:D72"/>
    <mergeCell ref="C73:D73"/>
    <mergeCell ref="C74:D74"/>
    <mergeCell ref="A75:B75"/>
    <mergeCell ref="C75:D7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6"/>
  <sheetViews>
    <sheetView workbookViewId="0">
      <selection activeCell="G5" sqref="G5"/>
    </sheetView>
  </sheetViews>
  <sheetFormatPr defaultRowHeight="15"/>
  <cols>
    <col min="1" max="1" width="41.85546875" style="3" customWidth="1"/>
    <col min="2" max="2" width="9.140625" style="1" customWidth="1"/>
    <col min="3" max="3" width="17.85546875" customWidth="1"/>
    <col min="4" max="4" width="17" customWidth="1"/>
    <col min="5" max="5" width="11.42578125" hidden="1" customWidth="1"/>
    <col min="6" max="6" width="11.42578125" customWidth="1"/>
  </cols>
  <sheetData>
    <row r="2" spans="1:6" ht="60" customHeight="1">
      <c r="A2" s="68" t="s">
        <v>62</v>
      </c>
      <c r="B2" s="69"/>
      <c r="C2" s="69"/>
      <c r="D2" s="69"/>
    </row>
    <row r="3" spans="1:6" ht="62.25" customHeight="1">
      <c r="A3" s="75" t="s">
        <v>30</v>
      </c>
      <c r="B3" s="76"/>
      <c r="C3" s="76"/>
      <c r="D3" s="76"/>
    </row>
    <row r="4" spans="1:6" ht="18.75">
      <c r="A4" s="6"/>
      <c r="B4" s="7"/>
      <c r="C4" s="8"/>
      <c r="D4" s="8"/>
    </row>
    <row r="5" spans="1:6" ht="41.25" customHeight="1">
      <c r="A5" s="70" t="s">
        <v>24</v>
      </c>
      <c r="B5" s="71"/>
      <c r="C5" s="71"/>
      <c r="D5" s="71"/>
    </row>
    <row r="6" spans="1:6" s="2" customFormat="1" ht="75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v>678300</v>
      </c>
      <c r="D7" s="23">
        <f>577579.46+56708.73+6603.52</f>
        <v>640891.71</v>
      </c>
      <c r="E7" s="26">
        <f>C7-D7</f>
        <v>37408.290000000037</v>
      </c>
      <c r="F7" s="26"/>
    </row>
    <row r="8" spans="1:6" s="2" customFormat="1" ht="18.75">
      <c r="A8" s="21" t="s">
        <v>44</v>
      </c>
      <c r="B8" s="16">
        <v>2120</v>
      </c>
      <c r="C8" s="23">
        <v>149930</v>
      </c>
      <c r="D8" s="23">
        <f>134600.45+13607.07+1452.77</f>
        <v>149660.29</v>
      </c>
      <c r="E8" s="26">
        <f t="shared" ref="E8:E25" si="0">C8-D8</f>
        <v>269.70999999999185</v>
      </c>
      <c r="F8" s="26"/>
    </row>
    <row r="9" spans="1:6" ht="37.5">
      <c r="A9" s="11" t="s">
        <v>2</v>
      </c>
      <c r="B9" s="17">
        <v>2210</v>
      </c>
      <c r="C9" s="13">
        <v>500</v>
      </c>
      <c r="D9" s="13"/>
      <c r="E9" s="26">
        <f t="shared" si="0"/>
        <v>500</v>
      </c>
      <c r="F9" s="26"/>
    </row>
    <row r="10" spans="1:6" ht="18.75">
      <c r="A10" s="11" t="s">
        <v>3</v>
      </c>
      <c r="B10" s="17">
        <v>2230</v>
      </c>
      <c r="C10" s="13">
        <f>41250-200</f>
        <v>41050</v>
      </c>
      <c r="D10" s="13">
        <f>26338.3+12771.05</f>
        <v>39109.35</v>
      </c>
      <c r="E10" s="26">
        <f t="shared" si="0"/>
        <v>1940.6500000000015</v>
      </c>
      <c r="F10" s="26"/>
    </row>
    <row r="11" spans="1:6" ht="37.5">
      <c r="A11" s="11" t="s">
        <v>4</v>
      </c>
      <c r="B11" s="17">
        <v>2240</v>
      </c>
      <c r="C11" s="13">
        <v>42190</v>
      </c>
      <c r="D11" s="13">
        <v>17491.580000000002</v>
      </c>
      <c r="E11" s="26">
        <f t="shared" si="0"/>
        <v>24698.42</v>
      </c>
      <c r="F11" s="26"/>
    </row>
    <row r="12" spans="1:6" ht="18.75" hidden="1">
      <c r="A12" s="11" t="s">
        <v>5</v>
      </c>
      <c r="B12" s="17">
        <v>2250</v>
      </c>
      <c r="C12" s="13"/>
      <c r="D12" s="13"/>
      <c r="E12" s="26">
        <f t="shared" si="0"/>
        <v>0</v>
      </c>
      <c r="F12" s="26"/>
    </row>
    <row r="13" spans="1:6" ht="18.75" hidden="1">
      <c r="A13" s="11" t="s">
        <v>6</v>
      </c>
      <c r="B13" s="17">
        <v>2271</v>
      </c>
      <c r="C13" s="13"/>
      <c r="D13" s="13"/>
      <c r="E13" s="26">
        <f t="shared" si="0"/>
        <v>0</v>
      </c>
      <c r="F13" s="26"/>
    </row>
    <row r="14" spans="1:6" ht="37.5">
      <c r="A14" s="11" t="s">
        <v>7</v>
      </c>
      <c r="B14" s="17">
        <v>2272</v>
      </c>
      <c r="C14" s="13">
        <v>2340</v>
      </c>
      <c r="D14" s="13">
        <f>1215.5</f>
        <v>1215.5</v>
      </c>
      <c r="E14" s="26">
        <f t="shared" si="0"/>
        <v>1124.5</v>
      </c>
      <c r="F14" s="26"/>
    </row>
    <row r="15" spans="1:6" ht="18.75">
      <c r="A15" s="11" t="s">
        <v>8</v>
      </c>
      <c r="B15" s="17">
        <v>2273</v>
      </c>
      <c r="C15" s="13">
        <f>18020+1500</f>
        <v>19520</v>
      </c>
      <c r="D15" s="13">
        <v>19485.599999999999</v>
      </c>
      <c r="E15" s="26">
        <f t="shared" si="0"/>
        <v>34.400000000001455</v>
      </c>
      <c r="F15" s="26"/>
    </row>
    <row r="16" spans="1:6" ht="18.75">
      <c r="A16" s="11" t="s">
        <v>9</v>
      </c>
      <c r="B16" s="17">
        <v>2274</v>
      </c>
      <c r="C16" s="13">
        <v>270530</v>
      </c>
      <c r="D16" s="13">
        <v>61216.25</v>
      </c>
      <c r="E16" s="26">
        <f t="shared" si="0"/>
        <v>209313.75</v>
      </c>
      <c r="F16" s="26"/>
    </row>
    <row r="17" spans="1:9" ht="18.75" hidden="1">
      <c r="A17" s="11" t="s">
        <v>10</v>
      </c>
      <c r="B17" s="17">
        <v>2275</v>
      </c>
      <c r="C17" s="13"/>
      <c r="D17" s="13"/>
      <c r="E17" s="26">
        <f t="shared" si="0"/>
        <v>0</v>
      </c>
      <c r="F17" s="26"/>
    </row>
    <row r="18" spans="1:9" ht="33" hidden="1" customHeight="1">
      <c r="A18" s="11" t="s">
        <v>11</v>
      </c>
      <c r="B18" s="17">
        <v>2282</v>
      </c>
      <c r="C18" s="13"/>
      <c r="D18" s="13"/>
      <c r="E18" s="26">
        <f t="shared" si="0"/>
        <v>0</v>
      </c>
      <c r="F18" s="26"/>
    </row>
    <row r="19" spans="1:9" ht="18" hidden="1" customHeight="1">
      <c r="A19" s="11" t="s">
        <v>14</v>
      </c>
      <c r="B19" s="17">
        <v>2730</v>
      </c>
      <c r="C19" s="13"/>
      <c r="D19" s="13"/>
      <c r="E19" s="26">
        <f t="shared" si="0"/>
        <v>0</v>
      </c>
      <c r="F19" s="26"/>
    </row>
    <row r="20" spans="1:9" ht="15.75" customHeight="1">
      <c r="A20" s="11" t="s">
        <v>15</v>
      </c>
      <c r="B20" s="17">
        <v>2800</v>
      </c>
      <c r="C20" s="13">
        <v>930</v>
      </c>
      <c r="D20" s="13">
        <v>277.20999999999998</v>
      </c>
      <c r="E20" s="26">
        <f t="shared" si="0"/>
        <v>652.79</v>
      </c>
      <c r="F20" s="26"/>
    </row>
    <row r="21" spans="1:9" ht="36.75" hidden="1" customHeight="1">
      <c r="A21" s="11" t="s">
        <v>12</v>
      </c>
      <c r="B21" s="17">
        <v>3110</v>
      </c>
      <c r="C21" s="13"/>
      <c r="D21" s="13"/>
      <c r="E21" s="26">
        <f t="shared" si="0"/>
        <v>0</v>
      </c>
      <c r="F21" s="26"/>
      <c r="H21" s="38"/>
    </row>
    <row r="22" spans="1:9" ht="37.5" hidden="1">
      <c r="A22" s="11" t="s">
        <v>20</v>
      </c>
      <c r="B22" s="17">
        <v>3122</v>
      </c>
      <c r="C22" s="13"/>
      <c r="D22" s="13"/>
      <c r="E22" s="26">
        <f t="shared" si="0"/>
        <v>0</v>
      </c>
      <c r="F22" s="26"/>
      <c r="I22" t="s">
        <v>19</v>
      </c>
    </row>
    <row r="23" spans="1:9" ht="37.5" hidden="1">
      <c r="A23" s="11" t="s">
        <v>21</v>
      </c>
      <c r="B23" s="17">
        <v>3132</v>
      </c>
      <c r="C23" s="13"/>
      <c r="D23" s="13"/>
      <c r="E23" s="26">
        <f t="shared" si="0"/>
        <v>0</v>
      </c>
      <c r="F23" s="26"/>
    </row>
    <row r="24" spans="1:9" ht="37.5" hidden="1">
      <c r="A24" s="32" t="s">
        <v>45</v>
      </c>
      <c r="B24" s="17">
        <v>3142</v>
      </c>
      <c r="C24" s="13"/>
      <c r="D24" s="13"/>
      <c r="E24" s="26">
        <f t="shared" si="0"/>
        <v>0</v>
      </c>
      <c r="F24" s="26"/>
    </row>
    <row r="25" spans="1:9" ht="18.75">
      <c r="A25" s="11" t="s">
        <v>13</v>
      </c>
      <c r="B25" s="17"/>
      <c r="C25" s="14">
        <f>SUM(C7:C24)</f>
        <v>1205290</v>
      </c>
      <c r="D25" s="51">
        <f>SUM(D7:D24)</f>
        <v>929347.48999999987</v>
      </c>
      <c r="E25" s="26">
        <f t="shared" si="0"/>
        <v>275942.51000000013</v>
      </c>
      <c r="F25" s="26"/>
    </row>
    <row r="26" spans="1:9">
      <c r="C26" s="4"/>
      <c r="D26" s="4"/>
    </row>
    <row r="27" spans="1:9" ht="30.75" customHeight="1">
      <c r="A27" s="68" t="s">
        <v>25</v>
      </c>
      <c r="B27" s="72"/>
      <c r="C27" s="72"/>
      <c r="D27" s="72"/>
    </row>
    <row r="28" spans="1:9">
      <c r="D28" s="30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37">
        <v>1400</v>
      </c>
      <c r="D30" s="37"/>
      <c r="F30" s="26"/>
    </row>
    <row r="31" spans="1:9" ht="18.75">
      <c r="A31" s="12" t="s">
        <v>3</v>
      </c>
      <c r="B31" s="17">
        <v>2230</v>
      </c>
      <c r="C31" s="55">
        <f>7070+28940</f>
        <v>36010</v>
      </c>
      <c r="D31" s="37">
        <f>7068+6348.44</f>
        <v>13416.439999999999</v>
      </c>
      <c r="F31" s="26"/>
    </row>
    <row r="32" spans="1:9" ht="18.75" hidden="1">
      <c r="A32" s="12" t="s">
        <v>4</v>
      </c>
      <c r="B32" s="17">
        <v>2240</v>
      </c>
      <c r="C32" s="37"/>
      <c r="D32" s="37"/>
      <c r="F32" s="26"/>
    </row>
    <row r="33" spans="1:6" ht="18.75" hidden="1">
      <c r="A33" s="40" t="s">
        <v>10</v>
      </c>
      <c r="B33" s="17">
        <v>2275</v>
      </c>
      <c r="C33" s="37"/>
      <c r="D33" s="37"/>
      <c r="F33" s="26"/>
    </row>
    <row r="34" spans="1:6" ht="18.75" hidden="1">
      <c r="A34" s="11" t="s">
        <v>15</v>
      </c>
      <c r="B34" s="17">
        <v>2800</v>
      </c>
      <c r="C34" s="13"/>
      <c r="D34" s="37"/>
      <c r="F34" s="26"/>
    </row>
    <row r="35" spans="1:6" ht="56.25" hidden="1">
      <c r="A35" s="11" t="s">
        <v>12</v>
      </c>
      <c r="B35" s="17">
        <v>3110</v>
      </c>
      <c r="C35" s="13"/>
      <c r="D35" s="37"/>
      <c r="F35" s="26"/>
    </row>
    <row r="36" spans="1:6" ht="18.75" hidden="1">
      <c r="A36" s="18" t="s">
        <v>16</v>
      </c>
      <c r="B36" s="19">
        <v>3132</v>
      </c>
      <c r="C36" s="20"/>
      <c r="D36" s="20"/>
      <c r="F36" s="26"/>
    </row>
    <row r="37" spans="1:6" ht="18.75">
      <c r="A37" s="11" t="s">
        <v>13</v>
      </c>
      <c r="B37" s="17"/>
      <c r="C37" s="14">
        <f>SUM(C30:C36)</f>
        <v>37410</v>
      </c>
      <c r="D37" s="14">
        <f>SUM(D30:D36)</f>
        <v>13416.439999999999</v>
      </c>
      <c r="F37" s="26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2.25" customHeight="1">
      <c r="A40" s="73" t="s">
        <v>26</v>
      </c>
      <c r="B40" s="74"/>
      <c r="C40" s="74"/>
      <c r="D40" s="74"/>
    </row>
    <row r="41" spans="1:6">
      <c r="A41" s="1"/>
      <c r="B41" s="5"/>
      <c r="C41" s="4"/>
      <c r="D41" s="4"/>
    </row>
    <row r="42" spans="1:6" ht="7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 hidden="1">
      <c r="A43" s="11" t="s">
        <v>2</v>
      </c>
      <c r="B43" s="17">
        <v>2210</v>
      </c>
      <c r="C43" s="37"/>
      <c r="D43" s="37"/>
      <c r="F43" s="26"/>
    </row>
    <row r="44" spans="1:6" ht="18.75">
      <c r="A44" s="12" t="s">
        <v>3</v>
      </c>
      <c r="B44" s="17">
        <v>2230</v>
      </c>
      <c r="C44" s="37">
        <f>6904.88+3271.1</f>
        <v>10175.98</v>
      </c>
      <c r="D44" s="37">
        <f>6904.88+3271.1</f>
        <v>10175.98</v>
      </c>
      <c r="F44" s="26"/>
    </row>
    <row r="45" spans="1:6" ht="18.75" hidden="1">
      <c r="A45" s="12" t="s">
        <v>4</v>
      </c>
      <c r="B45" s="17">
        <v>2240</v>
      </c>
      <c r="C45" s="37"/>
      <c r="D45" s="37"/>
      <c r="F45" s="26"/>
    </row>
    <row r="46" spans="1:6" ht="18.75" hidden="1">
      <c r="A46" s="12" t="s">
        <v>10</v>
      </c>
      <c r="B46" s="17">
        <v>2275</v>
      </c>
      <c r="C46" s="37"/>
      <c r="D46" s="37"/>
      <c r="F46" s="26"/>
    </row>
    <row r="47" spans="1:6" ht="18.75" hidden="1">
      <c r="A47" s="11" t="s">
        <v>15</v>
      </c>
      <c r="B47" s="17">
        <v>2800</v>
      </c>
      <c r="C47" s="37"/>
      <c r="D47" s="37"/>
      <c r="F47" s="26"/>
    </row>
    <row r="48" spans="1:6" ht="56.25" hidden="1">
      <c r="A48" s="11" t="s">
        <v>12</v>
      </c>
      <c r="B48" s="17">
        <v>3110</v>
      </c>
      <c r="C48" s="37"/>
      <c r="D48" s="37"/>
      <c r="F48" s="26"/>
    </row>
    <row r="49" spans="1:6" ht="18.75" hidden="1">
      <c r="A49" s="18" t="s">
        <v>16</v>
      </c>
      <c r="B49" s="19">
        <v>3132</v>
      </c>
      <c r="C49" s="13"/>
      <c r="D49" s="20"/>
      <c r="F49" s="26"/>
    </row>
    <row r="50" spans="1:6" ht="18.75">
      <c r="A50" s="11" t="s">
        <v>13</v>
      </c>
      <c r="B50" s="17"/>
      <c r="C50" s="14">
        <f>C43+C44+C47+C48+C49</f>
        <v>10175.98</v>
      </c>
      <c r="D50" s="14">
        <f>D43+D44+D47+D48+D49</f>
        <v>10175.98</v>
      </c>
      <c r="F50" s="26"/>
    </row>
    <row r="51" spans="1:6" ht="18.75">
      <c r="A51" s="43"/>
      <c r="B51" s="44"/>
      <c r="C51" s="45"/>
      <c r="D51" s="45"/>
      <c r="F51" s="26"/>
    </row>
    <row r="52" spans="1:6" ht="18.75">
      <c r="A52" s="43"/>
      <c r="B52" s="44"/>
      <c r="C52" s="45"/>
      <c r="D52" s="45"/>
      <c r="F52" s="26"/>
    </row>
    <row r="54" spans="1:6" ht="51" customHeight="1">
      <c r="A54" s="73" t="s">
        <v>63</v>
      </c>
      <c r="B54" s="77"/>
      <c r="C54" s="77"/>
      <c r="D54" s="77"/>
    </row>
    <row r="55" spans="1:6" ht="17.25" customHeight="1">
      <c r="A55" s="73"/>
      <c r="B55" s="74"/>
      <c r="C55" s="74"/>
      <c r="D55" s="74"/>
    </row>
    <row r="57" spans="1:6" ht="18.75">
      <c r="A57" s="64" t="s">
        <v>27</v>
      </c>
      <c r="B57" s="65"/>
      <c r="C57" s="66" t="s">
        <v>28</v>
      </c>
      <c r="D57" s="65"/>
    </row>
    <row r="58" spans="1:6" ht="18.75" hidden="1">
      <c r="A58" s="40" t="s">
        <v>39</v>
      </c>
      <c r="B58" s="35">
        <v>2210</v>
      </c>
      <c r="C58" s="82"/>
      <c r="D58" s="82"/>
    </row>
    <row r="59" spans="1:6" ht="18.75" hidden="1">
      <c r="A59" s="40" t="s">
        <v>33</v>
      </c>
      <c r="B59" s="35">
        <v>2210</v>
      </c>
      <c r="C59" s="80"/>
      <c r="D59" s="81"/>
    </row>
    <row r="60" spans="1:6" ht="18.75" hidden="1">
      <c r="A60" s="40" t="s">
        <v>36</v>
      </c>
      <c r="B60" s="35">
        <v>2210</v>
      </c>
      <c r="C60" s="62"/>
      <c r="D60" s="63"/>
    </row>
    <row r="61" spans="1:6" ht="18.75" hidden="1">
      <c r="A61" s="40" t="s">
        <v>41</v>
      </c>
      <c r="B61" s="36">
        <v>3110.221</v>
      </c>
      <c r="C61" s="78"/>
      <c r="D61" s="79"/>
    </row>
    <row r="62" spans="1:6" ht="18.75" hidden="1">
      <c r="A62" s="40" t="s">
        <v>32</v>
      </c>
      <c r="B62" s="35">
        <v>2210</v>
      </c>
      <c r="C62" s="78"/>
      <c r="D62" s="79"/>
    </row>
    <row r="63" spans="1:6" ht="18.75" hidden="1">
      <c r="A63" s="40" t="s">
        <v>34</v>
      </c>
      <c r="B63" s="35">
        <v>2210</v>
      </c>
      <c r="C63" s="78"/>
      <c r="D63" s="79"/>
    </row>
    <row r="64" spans="1:6" ht="18.75" hidden="1">
      <c r="A64" s="40" t="s">
        <v>40</v>
      </c>
      <c r="B64" s="35">
        <v>2210</v>
      </c>
      <c r="C64" s="78"/>
      <c r="D64" s="79"/>
    </row>
    <row r="65" spans="1:4" ht="18.75" hidden="1">
      <c r="A65" s="40" t="s">
        <v>35</v>
      </c>
      <c r="B65" s="35">
        <v>3110</v>
      </c>
      <c r="C65" s="62"/>
      <c r="D65" s="63"/>
    </row>
    <row r="66" spans="1:4" ht="18.75" hidden="1">
      <c r="A66" s="40" t="s">
        <v>37</v>
      </c>
      <c r="B66" s="35">
        <v>2210</v>
      </c>
      <c r="C66" s="78"/>
      <c r="D66" s="79"/>
    </row>
    <row r="67" spans="1:4" ht="18.75" hidden="1">
      <c r="A67" s="40" t="s">
        <v>38</v>
      </c>
      <c r="B67" s="35">
        <v>2210</v>
      </c>
      <c r="C67" s="78"/>
      <c r="D67" s="79"/>
    </row>
    <row r="68" spans="1:4" ht="18.75" hidden="1">
      <c r="A68" s="40" t="s">
        <v>50</v>
      </c>
      <c r="B68" s="35">
        <v>2240</v>
      </c>
      <c r="C68" s="78"/>
      <c r="D68" s="79"/>
    </row>
    <row r="69" spans="1:4" ht="18.75">
      <c r="A69" s="40" t="s">
        <v>42</v>
      </c>
      <c r="B69" s="35">
        <v>2230</v>
      </c>
      <c r="C69" s="62">
        <v>10175.98</v>
      </c>
      <c r="D69" s="63"/>
    </row>
    <row r="70" spans="1:4" ht="18.75" hidden="1">
      <c r="A70" s="40" t="s">
        <v>43</v>
      </c>
      <c r="B70" s="35">
        <v>2210</v>
      </c>
      <c r="C70" s="78"/>
      <c r="D70" s="79"/>
    </row>
    <row r="71" spans="1:4" ht="18.75" hidden="1">
      <c r="A71" s="40" t="s">
        <v>49</v>
      </c>
      <c r="B71" s="35">
        <v>2210</v>
      </c>
      <c r="C71" s="62"/>
      <c r="D71" s="63"/>
    </row>
    <row r="72" spans="1:4" ht="18.75" hidden="1">
      <c r="A72" s="40" t="s">
        <v>47</v>
      </c>
      <c r="B72" s="35">
        <v>2210</v>
      </c>
      <c r="C72" s="62"/>
      <c r="D72" s="63"/>
    </row>
    <row r="73" spans="1:4" ht="18.75" hidden="1">
      <c r="A73" s="40" t="s">
        <v>46</v>
      </c>
      <c r="B73" s="35">
        <v>2210</v>
      </c>
      <c r="C73" s="62"/>
      <c r="D73" s="63"/>
    </row>
    <row r="74" spans="1:4" ht="18.75" hidden="1">
      <c r="A74" s="40" t="s">
        <v>48</v>
      </c>
      <c r="B74" s="41">
        <v>2210</v>
      </c>
      <c r="C74" s="62"/>
      <c r="D74" s="63"/>
    </row>
    <row r="75" spans="1:4" ht="18.75" hidden="1">
      <c r="A75" s="58"/>
      <c r="B75" s="59"/>
      <c r="C75" s="62"/>
      <c r="D75" s="63"/>
    </row>
    <row r="76" spans="1:4" ht="18.75">
      <c r="A76" s="58"/>
      <c r="B76" s="59"/>
      <c r="C76" s="60">
        <f>SUM(C58:D75)</f>
        <v>10175.98</v>
      </c>
      <c r="D76" s="61"/>
    </row>
  </sheetData>
  <mergeCells count="30">
    <mergeCell ref="A54:D54"/>
    <mergeCell ref="A55:D55"/>
    <mergeCell ref="C62:D62"/>
    <mergeCell ref="C63:D63"/>
    <mergeCell ref="C59:D59"/>
    <mergeCell ref="C60:D60"/>
    <mergeCell ref="C61:D61"/>
    <mergeCell ref="A57:B57"/>
    <mergeCell ref="C57:D57"/>
    <mergeCell ref="C58:D58"/>
    <mergeCell ref="A3:D3"/>
    <mergeCell ref="A2:D2"/>
    <mergeCell ref="A5:D5"/>
    <mergeCell ref="A27:D27"/>
    <mergeCell ref="A40:D40"/>
    <mergeCell ref="C64:D64"/>
    <mergeCell ref="C65:D65"/>
    <mergeCell ref="C66:D66"/>
    <mergeCell ref="C67:D67"/>
    <mergeCell ref="C68:D68"/>
    <mergeCell ref="C69:D69"/>
    <mergeCell ref="C70:D70"/>
    <mergeCell ref="A76:B76"/>
    <mergeCell ref="C76:D76"/>
    <mergeCell ref="C71:D71"/>
    <mergeCell ref="C72:D72"/>
    <mergeCell ref="C73:D73"/>
    <mergeCell ref="C74:D74"/>
    <mergeCell ref="A75:B75"/>
    <mergeCell ref="C75:D7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2:I75"/>
  <sheetViews>
    <sheetView workbookViewId="0">
      <selection activeCell="H14" sqref="H14"/>
    </sheetView>
  </sheetViews>
  <sheetFormatPr defaultRowHeight="15"/>
  <cols>
    <col min="1" max="1" width="40.85546875" style="3" customWidth="1"/>
    <col min="2" max="2" width="8.85546875" style="1" customWidth="1"/>
    <col min="3" max="3" width="17.85546875" customWidth="1"/>
    <col min="4" max="4" width="17.42578125" customWidth="1"/>
    <col min="5" max="5" width="10.42578125" hidden="1" customWidth="1"/>
    <col min="6" max="6" width="11" bestFit="1" customWidth="1"/>
  </cols>
  <sheetData>
    <row r="2" spans="1:6" ht="55.5" customHeight="1">
      <c r="A2" s="68" t="s">
        <v>62</v>
      </c>
      <c r="B2" s="69"/>
      <c r="C2" s="69"/>
      <c r="D2" s="69"/>
    </row>
    <row r="3" spans="1:6" ht="82.5" customHeight="1">
      <c r="A3" s="75" t="s">
        <v>55</v>
      </c>
      <c r="B3" s="76"/>
      <c r="C3" s="76"/>
      <c r="D3" s="76"/>
    </row>
    <row r="4" spans="1:6" ht="18.75">
      <c r="A4" s="6"/>
      <c r="B4" s="7"/>
      <c r="C4" s="8"/>
      <c r="D4" s="8"/>
    </row>
    <row r="5" spans="1:6" ht="41.25" customHeight="1">
      <c r="A5" s="70" t="s">
        <v>24</v>
      </c>
      <c r="B5" s="71"/>
      <c r="C5" s="71"/>
      <c r="D5" s="71"/>
    </row>
    <row r="6" spans="1:6" s="2" customFormat="1" ht="70.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v>777640</v>
      </c>
      <c r="D7" s="23">
        <f>13886.83+719657.58</f>
        <v>733544.40999999992</v>
      </c>
      <c r="E7" s="26">
        <f>C7-D7</f>
        <v>44095.590000000084</v>
      </c>
      <c r="F7" s="26"/>
    </row>
    <row r="8" spans="1:6" s="2" customFormat="1" ht="18.75">
      <c r="A8" s="21" t="s">
        <v>44</v>
      </c>
      <c r="B8" s="16">
        <v>2120</v>
      </c>
      <c r="C8" s="23">
        <f>171070-500</f>
        <v>170570</v>
      </c>
      <c r="D8" s="23">
        <f>3055.11+158901.06</f>
        <v>161956.16999999998</v>
      </c>
      <c r="E8" s="26">
        <f t="shared" ref="E8:E25" si="0">C8-D8</f>
        <v>8613.8300000000163</v>
      </c>
      <c r="F8" s="26"/>
    </row>
    <row r="9" spans="1:6" ht="37.5" hidden="1">
      <c r="A9" s="11" t="s">
        <v>2</v>
      </c>
      <c r="B9" s="16">
        <v>2210</v>
      </c>
      <c r="C9" s="13"/>
      <c r="D9" s="13"/>
      <c r="E9" s="26">
        <f t="shared" si="0"/>
        <v>0</v>
      </c>
      <c r="F9" s="26"/>
    </row>
    <row r="10" spans="1:6" ht="18.75">
      <c r="A10" s="11" t="s">
        <v>3</v>
      </c>
      <c r="B10" s="16">
        <v>2230</v>
      </c>
      <c r="C10" s="13">
        <v>50160</v>
      </c>
      <c r="D10" s="13">
        <v>48255.199999999997</v>
      </c>
      <c r="E10" s="26">
        <f t="shared" si="0"/>
        <v>1904.8000000000029</v>
      </c>
      <c r="F10" s="26"/>
    </row>
    <row r="11" spans="1:6" ht="37.5">
      <c r="A11" s="11" t="s">
        <v>4</v>
      </c>
      <c r="B11" s="16">
        <v>2240</v>
      </c>
      <c r="C11" s="13">
        <v>19100</v>
      </c>
      <c r="D11" s="13">
        <v>2804.74</v>
      </c>
      <c r="E11" s="26">
        <f t="shared" si="0"/>
        <v>16295.26</v>
      </c>
      <c r="F11" s="26"/>
    </row>
    <row r="12" spans="1:6" ht="18.75" hidden="1">
      <c r="A12" s="11" t="s">
        <v>5</v>
      </c>
      <c r="B12" s="16">
        <v>2250</v>
      </c>
      <c r="C12" s="13"/>
      <c r="D12" s="13"/>
      <c r="E12" s="26">
        <f t="shared" si="0"/>
        <v>0</v>
      </c>
      <c r="F12" s="26">
        <f t="shared" ref="F12:F13" si="1">C12-D12</f>
        <v>0</v>
      </c>
    </row>
    <row r="13" spans="1:6" ht="18.75" hidden="1">
      <c r="A13" s="11" t="s">
        <v>6</v>
      </c>
      <c r="B13" s="16">
        <v>2271</v>
      </c>
      <c r="C13" s="13"/>
      <c r="D13" s="13"/>
      <c r="E13" s="26">
        <f t="shared" si="0"/>
        <v>0</v>
      </c>
      <c r="F13" s="26">
        <f t="shared" si="1"/>
        <v>0</v>
      </c>
    </row>
    <row r="14" spans="1:6" ht="37.5">
      <c r="A14" s="11" t="s">
        <v>7</v>
      </c>
      <c r="B14" s="16">
        <v>2272</v>
      </c>
      <c r="C14" s="13">
        <v>1440</v>
      </c>
      <c r="D14" s="13">
        <v>1016</v>
      </c>
      <c r="E14" s="26">
        <f t="shared" si="0"/>
        <v>424</v>
      </c>
      <c r="F14" s="26"/>
    </row>
    <row r="15" spans="1:6" ht="18.75">
      <c r="A15" s="11" t="s">
        <v>8</v>
      </c>
      <c r="B15" s="16">
        <v>2273</v>
      </c>
      <c r="C15" s="13">
        <v>25240</v>
      </c>
      <c r="D15" s="13">
        <v>24694.28</v>
      </c>
      <c r="E15" s="26">
        <f t="shared" si="0"/>
        <v>545.72000000000116</v>
      </c>
      <c r="F15" s="26"/>
    </row>
    <row r="16" spans="1:6" ht="18.75">
      <c r="A16" s="11" t="s">
        <v>9</v>
      </c>
      <c r="B16" s="16">
        <v>2274</v>
      </c>
      <c r="C16" s="13">
        <v>206230</v>
      </c>
      <c r="D16" s="13">
        <v>60239.15</v>
      </c>
      <c r="E16" s="26">
        <f t="shared" si="0"/>
        <v>145990.85</v>
      </c>
      <c r="F16" s="26"/>
    </row>
    <row r="17" spans="1:9" ht="18.75" hidden="1">
      <c r="A17" s="11" t="s">
        <v>10</v>
      </c>
      <c r="B17" s="16">
        <v>2275</v>
      </c>
      <c r="C17" s="13"/>
      <c r="D17" s="13"/>
      <c r="E17" s="26">
        <f t="shared" si="0"/>
        <v>0</v>
      </c>
      <c r="F17" s="26"/>
    </row>
    <row r="18" spans="1:9" ht="28.5" hidden="1" customHeight="1">
      <c r="A18" s="11" t="s">
        <v>11</v>
      </c>
      <c r="B18" s="16">
        <v>2282</v>
      </c>
      <c r="C18" s="13"/>
      <c r="D18" s="13"/>
      <c r="E18" s="26">
        <f t="shared" si="0"/>
        <v>0</v>
      </c>
      <c r="F18" s="26"/>
    </row>
    <row r="19" spans="1:9" ht="18" hidden="1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/>
    </row>
    <row r="20" spans="1:9" ht="15.75" customHeight="1">
      <c r="A20" s="11" t="s">
        <v>15</v>
      </c>
      <c r="B20" s="16">
        <v>2800</v>
      </c>
      <c r="C20" s="13">
        <v>760</v>
      </c>
      <c r="D20" s="13">
        <v>335.68</v>
      </c>
      <c r="E20" s="26">
        <f t="shared" si="0"/>
        <v>424.32</v>
      </c>
      <c r="F20" s="26"/>
    </row>
    <row r="21" spans="1:9" ht="31.5" hidden="1" customHeight="1">
      <c r="A21" s="11" t="s">
        <v>12</v>
      </c>
      <c r="B21" s="16">
        <v>3110</v>
      </c>
      <c r="C21" s="13"/>
      <c r="D21" s="13"/>
      <c r="E21" s="26">
        <f t="shared" si="0"/>
        <v>0</v>
      </c>
      <c r="F21" s="26"/>
      <c r="H21" s="38"/>
    </row>
    <row r="22" spans="1:9" ht="37.5" hidden="1">
      <c r="A22" s="11" t="s">
        <v>20</v>
      </c>
      <c r="B22" s="16">
        <v>3122</v>
      </c>
      <c r="C22" s="13"/>
      <c r="D22" s="13"/>
      <c r="E22" s="26">
        <f t="shared" si="0"/>
        <v>0</v>
      </c>
      <c r="F22" s="26"/>
      <c r="I22" t="s">
        <v>19</v>
      </c>
    </row>
    <row r="23" spans="1:9" ht="37.5" hidden="1">
      <c r="A23" s="11" t="s">
        <v>21</v>
      </c>
      <c r="B23" s="16">
        <v>3132</v>
      </c>
      <c r="C23" s="13"/>
      <c r="D23" s="13"/>
      <c r="E23" s="26">
        <f t="shared" si="0"/>
        <v>0</v>
      </c>
      <c r="F23" s="26"/>
    </row>
    <row r="24" spans="1:9" ht="37.5" hidden="1">
      <c r="A24" s="32" t="s">
        <v>45</v>
      </c>
      <c r="B24" s="16">
        <v>3142</v>
      </c>
      <c r="C24" s="13"/>
      <c r="D24" s="13"/>
      <c r="E24" s="26">
        <f t="shared" si="0"/>
        <v>0</v>
      </c>
      <c r="F24" s="26"/>
    </row>
    <row r="25" spans="1:9" ht="18.75">
      <c r="A25" s="11" t="s">
        <v>13</v>
      </c>
      <c r="B25" s="16"/>
      <c r="C25" s="14">
        <f>SUM(C7:C24)</f>
        <v>1251140</v>
      </c>
      <c r="D25" s="14">
        <f>SUM(D7:D24)</f>
        <v>1032845.6299999999</v>
      </c>
      <c r="E25" s="26">
        <f t="shared" si="0"/>
        <v>218294.37000000011</v>
      </c>
      <c r="F25" s="26"/>
    </row>
    <row r="26" spans="1:9">
      <c r="C26" s="4"/>
      <c r="D26" s="4"/>
    </row>
    <row r="27" spans="1:9" ht="30.75" customHeight="1">
      <c r="A27" s="68" t="s">
        <v>25</v>
      </c>
      <c r="B27" s="72"/>
      <c r="C27" s="72"/>
      <c r="D27" s="72"/>
    </row>
    <row r="28" spans="1:9">
      <c r="D28" s="30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13">
        <v>1500</v>
      </c>
      <c r="D30" s="13"/>
      <c r="F30" s="26"/>
    </row>
    <row r="31" spans="1:9" ht="18.75" hidden="1">
      <c r="A31" s="12" t="s">
        <v>3</v>
      </c>
      <c r="B31" s="17">
        <v>2230</v>
      </c>
      <c r="C31" s="13"/>
      <c r="D31" s="13"/>
      <c r="F31" s="26"/>
    </row>
    <row r="32" spans="1:9" ht="18.75" hidden="1">
      <c r="A32" s="12" t="s">
        <v>4</v>
      </c>
      <c r="B32" s="17">
        <v>2240</v>
      </c>
      <c r="C32" s="13"/>
      <c r="D32" s="13"/>
      <c r="F32" s="26"/>
    </row>
    <row r="33" spans="1:6" ht="18.75" hidden="1">
      <c r="A33" s="34" t="s">
        <v>10</v>
      </c>
      <c r="B33" s="16">
        <v>2275</v>
      </c>
      <c r="C33" s="13"/>
      <c r="D33" s="13"/>
      <c r="F33" s="26"/>
    </row>
    <row r="34" spans="1:6" ht="18.75" hidden="1">
      <c r="A34" s="11" t="s">
        <v>15</v>
      </c>
      <c r="B34" s="17">
        <v>2800</v>
      </c>
      <c r="C34" s="13"/>
      <c r="D34" s="13"/>
      <c r="F34" s="26"/>
    </row>
    <row r="35" spans="1:6" ht="56.25" hidden="1">
      <c r="A35" s="11" t="s">
        <v>12</v>
      </c>
      <c r="B35" s="17">
        <v>3110</v>
      </c>
      <c r="C35" s="13"/>
      <c r="D35" s="13"/>
      <c r="F35" s="26"/>
    </row>
    <row r="36" spans="1:6" ht="18.75" hidden="1">
      <c r="A36" s="18" t="s">
        <v>16</v>
      </c>
      <c r="B36" s="19">
        <v>3132</v>
      </c>
      <c r="C36" s="20"/>
      <c r="D36" s="20"/>
      <c r="F36" s="26"/>
    </row>
    <row r="37" spans="1:6" ht="18.75">
      <c r="A37" s="11" t="s">
        <v>13</v>
      </c>
      <c r="B37" s="17"/>
      <c r="C37" s="14">
        <f>SUM(C30:C36)</f>
        <v>1500</v>
      </c>
      <c r="D37" s="14">
        <f>SUM(D30:D36)</f>
        <v>0</v>
      </c>
      <c r="F37" s="26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3.75" customHeight="1">
      <c r="A40" s="73" t="s">
        <v>26</v>
      </c>
      <c r="B40" s="74"/>
      <c r="C40" s="74"/>
      <c r="D40" s="74"/>
    </row>
    <row r="41" spans="1:6">
      <c r="A41" s="1"/>
      <c r="B41" s="5"/>
      <c r="C41" s="4"/>
      <c r="D41" s="4"/>
    </row>
    <row r="42" spans="1:6" ht="7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37">
        <v>2200</v>
      </c>
      <c r="D43" s="37">
        <v>2200</v>
      </c>
      <c r="F43" s="26"/>
    </row>
    <row r="44" spans="1:6" ht="18.75">
      <c r="A44" s="12" t="s">
        <v>3</v>
      </c>
      <c r="B44" s="17">
        <v>2230</v>
      </c>
      <c r="C44" s="37">
        <v>4925.8900000000003</v>
      </c>
      <c r="D44" s="37">
        <v>4925.8900000000003</v>
      </c>
      <c r="F44" s="26"/>
    </row>
    <row r="45" spans="1:6" ht="18.75" hidden="1">
      <c r="A45" s="12" t="s">
        <v>4</v>
      </c>
      <c r="B45" s="17">
        <v>2240</v>
      </c>
      <c r="C45" s="37"/>
      <c r="D45" s="37"/>
      <c r="F45" s="26"/>
    </row>
    <row r="46" spans="1:6" ht="18.75" hidden="1">
      <c r="A46" s="40" t="s">
        <v>10</v>
      </c>
      <c r="B46" s="17">
        <v>2275</v>
      </c>
      <c r="C46" s="37"/>
      <c r="D46" s="37"/>
      <c r="F46" s="26"/>
    </row>
    <row r="47" spans="1:6" ht="18.75" hidden="1">
      <c r="A47" s="11" t="s">
        <v>15</v>
      </c>
      <c r="B47" s="17">
        <v>2800</v>
      </c>
      <c r="C47" s="37"/>
      <c r="D47" s="37"/>
      <c r="F47" s="26"/>
    </row>
    <row r="48" spans="1:6" ht="56.25" hidden="1">
      <c r="A48" s="11" t="s">
        <v>12</v>
      </c>
      <c r="B48" s="17">
        <v>3110</v>
      </c>
      <c r="C48" s="37"/>
      <c r="D48" s="37"/>
      <c r="F48" s="26"/>
    </row>
    <row r="49" spans="1:6" ht="18.75" hidden="1">
      <c r="A49" s="18" t="s">
        <v>16</v>
      </c>
      <c r="B49" s="19">
        <v>3132</v>
      </c>
      <c r="C49" s="20"/>
      <c r="D49" s="20"/>
      <c r="F49" s="26"/>
    </row>
    <row r="50" spans="1:6" ht="18.75">
      <c r="A50" s="11" t="s">
        <v>13</v>
      </c>
      <c r="B50" s="17"/>
      <c r="C50" s="14">
        <f>C43+C44+C47+C48+C49</f>
        <v>7125.89</v>
      </c>
      <c r="D50" s="14">
        <f>D43+D44+D47+D48+D49</f>
        <v>7125.89</v>
      </c>
      <c r="F50" s="26"/>
    </row>
    <row r="54" spans="1:6" ht="33.75" customHeight="1">
      <c r="A54" s="73" t="s">
        <v>63</v>
      </c>
      <c r="B54" s="74"/>
      <c r="C54" s="74"/>
      <c r="D54" s="74"/>
    </row>
    <row r="56" spans="1:6" ht="18.75">
      <c r="A56" s="64" t="s">
        <v>27</v>
      </c>
      <c r="B56" s="65"/>
      <c r="C56" s="66" t="s">
        <v>28</v>
      </c>
      <c r="D56" s="65"/>
    </row>
    <row r="57" spans="1:6" ht="18.75" hidden="1">
      <c r="A57" s="40" t="s">
        <v>39</v>
      </c>
      <c r="B57" s="35">
        <v>2210</v>
      </c>
      <c r="C57" s="82"/>
      <c r="D57" s="82"/>
    </row>
    <row r="58" spans="1:6" ht="18.75" hidden="1">
      <c r="A58" s="40" t="s">
        <v>33</v>
      </c>
      <c r="B58" s="35">
        <v>2210</v>
      </c>
      <c r="C58" s="80"/>
      <c r="D58" s="81"/>
    </row>
    <row r="59" spans="1:6" ht="18.75" hidden="1">
      <c r="A59" s="40" t="s">
        <v>36</v>
      </c>
      <c r="B59" s="35">
        <v>2210</v>
      </c>
      <c r="C59" s="80"/>
      <c r="D59" s="81"/>
    </row>
    <row r="60" spans="1:6" ht="18.75" hidden="1">
      <c r="A60" s="40" t="s">
        <v>41</v>
      </c>
      <c r="B60" s="36">
        <v>3110.221</v>
      </c>
      <c r="C60" s="62"/>
      <c r="D60" s="63"/>
    </row>
    <row r="61" spans="1:6" ht="18.75" hidden="1">
      <c r="A61" s="40" t="s">
        <v>32</v>
      </c>
      <c r="B61" s="35">
        <v>2210</v>
      </c>
      <c r="C61" s="80"/>
      <c r="D61" s="81"/>
    </row>
    <row r="62" spans="1:6" ht="18.75">
      <c r="A62" s="40" t="s">
        <v>34</v>
      </c>
      <c r="B62" s="35">
        <v>2210</v>
      </c>
      <c r="C62" s="80">
        <v>2200</v>
      </c>
      <c r="D62" s="81"/>
    </row>
    <row r="63" spans="1:6" ht="18.75" hidden="1">
      <c r="A63" s="40" t="s">
        <v>40</v>
      </c>
      <c r="B63" s="35">
        <v>2210</v>
      </c>
      <c r="C63" s="80"/>
      <c r="D63" s="81"/>
    </row>
    <row r="64" spans="1:6" ht="18.75" hidden="1">
      <c r="A64" s="40" t="s">
        <v>35</v>
      </c>
      <c r="B64" s="35">
        <v>3110</v>
      </c>
      <c r="C64" s="62"/>
      <c r="D64" s="63"/>
    </row>
    <row r="65" spans="1:4" ht="18.75" hidden="1">
      <c r="A65" s="40" t="s">
        <v>37</v>
      </c>
      <c r="B65" s="35">
        <v>2210</v>
      </c>
      <c r="C65" s="78"/>
      <c r="D65" s="79"/>
    </row>
    <row r="66" spans="1:4" ht="18.75" hidden="1">
      <c r="A66" s="40" t="s">
        <v>38</v>
      </c>
      <c r="B66" s="35">
        <v>2210</v>
      </c>
      <c r="C66" s="78"/>
      <c r="D66" s="79"/>
    </row>
    <row r="67" spans="1:4" ht="18.75" hidden="1">
      <c r="A67" s="40" t="s">
        <v>50</v>
      </c>
      <c r="B67" s="35">
        <v>2240</v>
      </c>
      <c r="C67" s="78"/>
      <c r="D67" s="79"/>
    </row>
    <row r="68" spans="1:4" ht="18.75">
      <c r="A68" s="40" t="s">
        <v>42</v>
      </c>
      <c r="B68" s="35">
        <v>2230</v>
      </c>
      <c r="C68" s="62">
        <v>4925.8900000000003</v>
      </c>
      <c r="D68" s="63"/>
    </row>
    <row r="69" spans="1:4" ht="18.75" hidden="1">
      <c r="A69" s="40" t="s">
        <v>43</v>
      </c>
      <c r="B69" s="35">
        <v>2210</v>
      </c>
      <c r="C69" s="78"/>
      <c r="D69" s="79"/>
    </row>
    <row r="70" spans="1:4" ht="18.75" hidden="1">
      <c r="A70" s="40" t="s">
        <v>49</v>
      </c>
      <c r="B70" s="35">
        <v>2210</v>
      </c>
      <c r="C70" s="62"/>
      <c r="D70" s="63"/>
    </row>
    <row r="71" spans="1:4" ht="18.75" hidden="1">
      <c r="A71" s="40" t="s">
        <v>47</v>
      </c>
      <c r="B71" s="35">
        <v>2210</v>
      </c>
      <c r="C71" s="62"/>
      <c r="D71" s="63"/>
    </row>
    <row r="72" spans="1:4" ht="18.75" hidden="1">
      <c r="A72" s="40" t="s">
        <v>46</v>
      </c>
      <c r="B72" s="35">
        <v>2210</v>
      </c>
      <c r="C72" s="62"/>
      <c r="D72" s="63"/>
    </row>
    <row r="73" spans="1:4" ht="18.75" hidden="1">
      <c r="A73" s="40" t="s">
        <v>48</v>
      </c>
      <c r="B73" s="41">
        <v>2210</v>
      </c>
      <c r="C73" s="62"/>
      <c r="D73" s="63"/>
    </row>
    <row r="74" spans="1:4" ht="18.75" hidden="1">
      <c r="A74" s="58"/>
      <c r="B74" s="59"/>
      <c r="C74" s="62"/>
      <c r="D74" s="63"/>
    </row>
    <row r="75" spans="1:4" ht="18.75">
      <c r="A75" s="58"/>
      <c r="B75" s="59"/>
      <c r="C75" s="60">
        <f>SUM(C57:D74)</f>
        <v>7125.89</v>
      </c>
      <c r="D75" s="61"/>
    </row>
  </sheetData>
  <mergeCells count="29">
    <mergeCell ref="A2:D2"/>
    <mergeCell ref="A5:D5"/>
    <mergeCell ref="A27:D27"/>
    <mergeCell ref="A40:D40"/>
    <mergeCell ref="A54:D54"/>
    <mergeCell ref="A3:D3"/>
    <mergeCell ref="A56:B56"/>
    <mergeCell ref="C56:D56"/>
    <mergeCell ref="C57:D57"/>
    <mergeCell ref="C67:D67"/>
    <mergeCell ref="C68:D68"/>
    <mergeCell ref="C65:D65"/>
    <mergeCell ref="C66:D66"/>
    <mergeCell ref="C63:D63"/>
    <mergeCell ref="C64:D64"/>
    <mergeCell ref="C58:D58"/>
    <mergeCell ref="C59:D59"/>
    <mergeCell ref="C62:D62"/>
    <mergeCell ref="C60:D60"/>
    <mergeCell ref="C61:D61"/>
    <mergeCell ref="A74:B74"/>
    <mergeCell ref="C74:D74"/>
    <mergeCell ref="A75:B75"/>
    <mergeCell ref="C75:D75"/>
    <mergeCell ref="C69:D69"/>
    <mergeCell ref="C70:D70"/>
    <mergeCell ref="C71:D71"/>
    <mergeCell ref="C72:D72"/>
    <mergeCell ref="C73:D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I75"/>
  <sheetViews>
    <sheetView workbookViewId="0">
      <selection activeCell="G6" sqref="G6"/>
    </sheetView>
  </sheetViews>
  <sheetFormatPr defaultRowHeight="15"/>
  <cols>
    <col min="1" max="1" width="40.85546875" style="3" customWidth="1"/>
    <col min="2" max="2" width="9.140625" style="1" customWidth="1"/>
    <col min="3" max="3" width="14.85546875" customWidth="1"/>
    <col min="4" max="4" width="14.7109375" customWidth="1"/>
    <col min="5" max="5" width="10" hidden="1" customWidth="1"/>
    <col min="6" max="6" width="11.140625" customWidth="1"/>
  </cols>
  <sheetData>
    <row r="2" spans="1:6" ht="57" customHeight="1">
      <c r="A2" s="68" t="s">
        <v>62</v>
      </c>
      <c r="B2" s="69"/>
      <c r="C2" s="69"/>
      <c r="D2" s="69"/>
    </row>
    <row r="3" spans="1:6" ht="82.5" customHeight="1">
      <c r="A3" s="75" t="s">
        <v>56</v>
      </c>
      <c r="B3" s="76"/>
      <c r="C3" s="76"/>
      <c r="D3" s="76"/>
    </row>
    <row r="4" spans="1:6" ht="18.75">
      <c r="A4" s="6"/>
      <c r="B4" s="7"/>
      <c r="C4" s="8"/>
      <c r="D4" s="8"/>
    </row>
    <row r="5" spans="1:6" ht="42" customHeight="1">
      <c r="A5" s="70" t="s">
        <v>24</v>
      </c>
      <c r="B5" s="71"/>
      <c r="C5" s="71"/>
      <c r="D5" s="71"/>
    </row>
    <row r="6" spans="1:6" s="2" customFormat="1" ht="74.2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v>651970</v>
      </c>
      <c r="D7" s="23">
        <f>546137.31+68728.52</f>
        <v>614865.83000000007</v>
      </c>
      <c r="E7" s="26">
        <f>C7-D7</f>
        <v>37104.169999999925</v>
      </c>
      <c r="F7" s="26"/>
    </row>
    <row r="8" spans="1:6" s="2" customFormat="1" ht="18.75">
      <c r="A8" s="21" t="s">
        <v>44</v>
      </c>
      <c r="B8" s="16">
        <v>2120</v>
      </c>
      <c r="C8" s="23">
        <f>143450+500</f>
        <v>143950</v>
      </c>
      <c r="D8" s="23">
        <f>16674.25+127050.84</f>
        <v>143725.09</v>
      </c>
      <c r="E8" s="26">
        <f t="shared" ref="E8:E25" si="0">C8-D8</f>
        <v>224.91000000000349</v>
      </c>
      <c r="F8" s="26"/>
    </row>
    <row r="9" spans="1:6" ht="37.5">
      <c r="A9" s="11" t="s">
        <v>2</v>
      </c>
      <c r="B9" s="16">
        <v>2210</v>
      </c>
      <c r="C9" s="13">
        <v>500</v>
      </c>
      <c r="D9" s="13"/>
      <c r="E9" s="26">
        <f t="shared" si="0"/>
        <v>500</v>
      </c>
      <c r="F9" s="26"/>
    </row>
    <row r="10" spans="1:6" ht="18.75">
      <c r="A10" s="11" t="s">
        <v>3</v>
      </c>
      <c r="B10" s="16">
        <v>2230</v>
      </c>
      <c r="C10" s="13">
        <f>36000-4000</f>
        <v>32000</v>
      </c>
      <c r="D10" s="13">
        <f>6773.15+22181.4</f>
        <v>28954.550000000003</v>
      </c>
      <c r="E10" s="26">
        <f t="shared" si="0"/>
        <v>3045.4499999999971</v>
      </c>
      <c r="F10" s="26"/>
    </row>
    <row r="11" spans="1:6" ht="37.5">
      <c r="A11" s="11" t="s">
        <v>4</v>
      </c>
      <c r="B11" s="16">
        <v>2240</v>
      </c>
      <c r="C11" s="13">
        <v>18050</v>
      </c>
      <c r="D11" s="13">
        <v>2122.0300000000002</v>
      </c>
      <c r="E11" s="26">
        <f t="shared" si="0"/>
        <v>15927.97</v>
      </c>
      <c r="F11" s="26"/>
    </row>
    <row r="12" spans="1:6" ht="18.75" hidden="1">
      <c r="A12" s="11" t="s">
        <v>5</v>
      </c>
      <c r="B12" s="16">
        <v>2250</v>
      </c>
      <c r="C12" s="13"/>
      <c r="D12" s="13"/>
      <c r="E12" s="26">
        <f t="shared" si="0"/>
        <v>0</v>
      </c>
      <c r="F12" s="26"/>
    </row>
    <row r="13" spans="1:6" ht="18.75" hidden="1">
      <c r="A13" s="11" t="s">
        <v>6</v>
      </c>
      <c r="B13" s="16">
        <v>2271</v>
      </c>
      <c r="C13" s="13"/>
      <c r="D13" s="13"/>
      <c r="E13" s="26">
        <f t="shared" si="0"/>
        <v>0</v>
      </c>
      <c r="F13" s="26"/>
    </row>
    <row r="14" spans="1:6" ht="37.5" hidden="1">
      <c r="A14" s="11" t="s">
        <v>7</v>
      </c>
      <c r="B14" s="16">
        <v>2272</v>
      </c>
      <c r="C14" s="13"/>
      <c r="D14" s="13"/>
      <c r="E14" s="26">
        <f t="shared" si="0"/>
        <v>0</v>
      </c>
      <c r="F14" s="26"/>
    </row>
    <row r="15" spans="1:6" ht="18.75">
      <c r="A15" s="11" t="s">
        <v>8</v>
      </c>
      <c r="B15" s="16">
        <v>2273</v>
      </c>
      <c r="C15" s="13">
        <f>27890+4500</f>
        <v>32390</v>
      </c>
      <c r="D15" s="13">
        <v>32248.55</v>
      </c>
      <c r="E15" s="26">
        <f t="shared" si="0"/>
        <v>141.45000000000073</v>
      </c>
      <c r="F15" s="26"/>
    </row>
    <row r="16" spans="1:6" ht="18.75">
      <c r="A16" s="11" t="s">
        <v>9</v>
      </c>
      <c r="B16" s="16">
        <v>2274</v>
      </c>
      <c r="C16" s="13">
        <v>214030</v>
      </c>
      <c r="D16" s="13">
        <v>60038.94</v>
      </c>
      <c r="E16" s="26">
        <f t="shared" si="0"/>
        <v>153991.06</v>
      </c>
      <c r="F16" s="26"/>
    </row>
    <row r="17" spans="1:9" ht="18.75" hidden="1">
      <c r="A17" s="11" t="s">
        <v>10</v>
      </c>
      <c r="B17" s="16">
        <v>2275</v>
      </c>
      <c r="C17" s="13"/>
      <c r="D17" s="13"/>
      <c r="E17" s="26">
        <f t="shared" si="0"/>
        <v>0</v>
      </c>
      <c r="F17" s="26"/>
    </row>
    <row r="18" spans="1:9" ht="33.75" hidden="1" customHeight="1">
      <c r="A18" s="11" t="s">
        <v>11</v>
      </c>
      <c r="B18" s="16">
        <v>2282</v>
      </c>
      <c r="C18" s="13"/>
      <c r="D18" s="13"/>
      <c r="E18" s="26">
        <f t="shared" si="0"/>
        <v>0</v>
      </c>
      <c r="F18" s="26"/>
    </row>
    <row r="19" spans="1:9" ht="18" hidden="1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/>
    </row>
    <row r="20" spans="1:9" ht="15.75" customHeight="1">
      <c r="A20" s="11" t="s">
        <v>15</v>
      </c>
      <c r="B20" s="16">
        <v>2800</v>
      </c>
      <c r="C20" s="13">
        <v>1120</v>
      </c>
      <c r="D20" s="13">
        <v>422.4</v>
      </c>
      <c r="E20" s="26">
        <f t="shared" si="0"/>
        <v>697.6</v>
      </c>
      <c r="F20" s="26"/>
    </row>
    <row r="21" spans="1:9" ht="38.25" hidden="1" customHeight="1">
      <c r="A21" s="11" t="s">
        <v>12</v>
      </c>
      <c r="B21" s="16">
        <v>3110</v>
      </c>
      <c r="C21" s="13"/>
      <c r="D21" s="13"/>
      <c r="E21" s="26">
        <f t="shared" si="0"/>
        <v>0</v>
      </c>
      <c r="F21" s="26"/>
      <c r="H21" s="38"/>
    </row>
    <row r="22" spans="1:9" ht="37.5" hidden="1">
      <c r="A22" s="11" t="s">
        <v>20</v>
      </c>
      <c r="B22" s="16">
        <v>3122</v>
      </c>
      <c r="C22" s="13"/>
      <c r="D22" s="13"/>
      <c r="E22" s="26">
        <f t="shared" si="0"/>
        <v>0</v>
      </c>
      <c r="F22" s="26"/>
      <c r="I22" t="s">
        <v>19</v>
      </c>
    </row>
    <row r="23" spans="1:9" ht="37.5" hidden="1">
      <c r="A23" s="11" t="s">
        <v>21</v>
      </c>
      <c r="B23" s="16">
        <v>3132</v>
      </c>
      <c r="C23" s="13"/>
      <c r="D23" s="13"/>
      <c r="E23" s="26">
        <f t="shared" si="0"/>
        <v>0</v>
      </c>
      <c r="F23" s="26"/>
    </row>
    <row r="24" spans="1:9" ht="37.5" hidden="1">
      <c r="A24" s="32" t="s">
        <v>45</v>
      </c>
      <c r="B24" s="16">
        <v>3142</v>
      </c>
      <c r="C24" s="13"/>
      <c r="D24" s="13"/>
      <c r="E24" s="26">
        <f t="shared" si="0"/>
        <v>0</v>
      </c>
      <c r="F24" s="26"/>
    </row>
    <row r="25" spans="1:9" ht="18.75">
      <c r="A25" s="11" t="s">
        <v>13</v>
      </c>
      <c r="B25" s="16"/>
      <c r="C25" s="14">
        <f>SUM(C7:C24)</f>
        <v>1094010</v>
      </c>
      <c r="D25" s="14">
        <f>SUM(D7:D24)</f>
        <v>882377.39000000025</v>
      </c>
      <c r="E25" s="26">
        <f t="shared" si="0"/>
        <v>211632.60999999975</v>
      </c>
      <c r="F25" s="26"/>
    </row>
    <row r="26" spans="1:9">
      <c r="C26" s="4"/>
      <c r="D26" s="4"/>
    </row>
    <row r="27" spans="1:9" ht="35.25" customHeight="1">
      <c r="A27" s="68" t="s">
        <v>25</v>
      </c>
      <c r="B27" s="72"/>
      <c r="C27" s="72"/>
      <c r="D27" s="72"/>
    </row>
    <row r="28" spans="1:9" ht="18.75">
      <c r="A28" s="27"/>
      <c r="B28" s="29"/>
      <c r="C28" s="29"/>
      <c r="D28" s="30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37">
        <v>1200</v>
      </c>
      <c r="D30" s="13"/>
      <c r="F30" s="26"/>
    </row>
    <row r="31" spans="1:9" ht="18.75">
      <c r="A31" s="12" t="s">
        <v>3</v>
      </c>
      <c r="B31" s="17">
        <v>2230</v>
      </c>
      <c r="C31" s="54">
        <v>28940</v>
      </c>
      <c r="D31" s="37">
        <v>3214.45</v>
      </c>
      <c r="F31" s="26"/>
    </row>
    <row r="32" spans="1:9" ht="18.75" hidden="1">
      <c r="A32" s="12" t="s">
        <v>4</v>
      </c>
      <c r="B32" s="17">
        <v>2240</v>
      </c>
      <c r="C32" s="13"/>
      <c r="D32" s="13"/>
      <c r="F32" s="26"/>
    </row>
    <row r="33" spans="1:6" ht="18.75" hidden="1">
      <c r="A33" s="12" t="s">
        <v>10</v>
      </c>
      <c r="B33" s="17">
        <v>2275</v>
      </c>
      <c r="C33" s="13"/>
      <c r="D33" s="13"/>
      <c r="F33" s="26"/>
    </row>
    <row r="34" spans="1:6" ht="18.75" hidden="1">
      <c r="A34" s="11" t="s">
        <v>15</v>
      </c>
      <c r="B34" s="17">
        <v>2800</v>
      </c>
      <c r="C34" s="13"/>
      <c r="D34" s="13"/>
      <c r="F34" s="26"/>
    </row>
    <row r="35" spans="1:6" ht="56.25" hidden="1">
      <c r="A35" s="11" t="s">
        <v>12</v>
      </c>
      <c r="B35" s="17">
        <v>3110</v>
      </c>
      <c r="C35" s="13"/>
      <c r="D35" s="13"/>
      <c r="F35" s="26"/>
    </row>
    <row r="36" spans="1:6" ht="18.75" hidden="1">
      <c r="A36" s="18" t="s">
        <v>16</v>
      </c>
      <c r="B36" s="19">
        <v>3132</v>
      </c>
      <c r="C36" s="20"/>
      <c r="D36" s="20"/>
      <c r="F36" s="26"/>
    </row>
    <row r="37" spans="1:6" ht="18.75">
      <c r="A37" s="11" t="s">
        <v>13</v>
      </c>
      <c r="B37" s="17"/>
      <c r="C37" s="14">
        <f>SUM(C30:C36)</f>
        <v>30140</v>
      </c>
      <c r="D37" s="14">
        <f>SUM(D30:D36)</f>
        <v>3214.45</v>
      </c>
      <c r="F37" s="26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8.25" customHeight="1">
      <c r="A40" s="73" t="s">
        <v>26</v>
      </c>
      <c r="B40" s="74"/>
      <c r="C40" s="74"/>
      <c r="D40" s="74"/>
    </row>
    <row r="41" spans="1:6">
      <c r="A41" s="1"/>
      <c r="B41" s="5"/>
      <c r="C41" s="4"/>
      <c r="D41" s="4"/>
    </row>
    <row r="42" spans="1:6" ht="7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 hidden="1">
      <c r="A43" s="11" t="s">
        <v>2</v>
      </c>
      <c r="B43" s="17">
        <v>2210</v>
      </c>
      <c r="C43" s="37"/>
      <c r="D43" s="37"/>
      <c r="F43" s="26"/>
    </row>
    <row r="44" spans="1:6" ht="18.75">
      <c r="A44" s="12" t="s">
        <v>3</v>
      </c>
      <c r="B44" s="17">
        <v>2230</v>
      </c>
      <c r="C44" s="37">
        <f>2959.96+1672.32</f>
        <v>4632.28</v>
      </c>
      <c r="D44" s="37">
        <v>4632.28</v>
      </c>
      <c r="F44" s="26"/>
    </row>
    <row r="45" spans="1:6" ht="18.75" hidden="1">
      <c r="A45" s="12" t="s">
        <v>4</v>
      </c>
      <c r="B45" s="17">
        <v>2240</v>
      </c>
      <c r="C45" s="37"/>
      <c r="D45" s="37"/>
      <c r="F45" s="26"/>
    </row>
    <row r="46" spans="1:6" ht="18.75" hidden="1">
      <c r="A46" s="40" t="s">
        <v>10</v>
      </c>
      <c r="B46" s="17">
        <v>2275</v>
      </c>
      <c r="C46" s="37"/>
      <c r="D46" s="37"/>
      <c r="F46" s="26"/>
    </row>
    <row r="47" spans="1:6" ht="18.75" hidden="1">
      <c r="A47" s="11" t="s">
        <v>15</v>
      </c>
      <c r="B47" s="17">
        <v>2800</v>
      </c>
      <c r="C47" s="37"/>
      <c r="D47" s="37"/>
      <c r="F47" s="26"/>
    </row>
    <row r="48" spans="1:6" ht="56.25" hidden="1">
      <c r="A48" s="11" t="s">
        <v>12</v>
      </c>
      <c r="B48" s="17">
        <v>3110</v>
      </c>
      <c r="C48" s="37"/>
      <c r="D48" s="37"/>
      <c r="F48" s="26"/>
    </row>
    <row r="49" spans="1:6" ht="18.75" hidden="1">
      <c r="A49" s="18" t="s">
        <v>16</v>
      </c>
      <c r="B49" s="19">
        <v>3132</v>
      </c>
      <c r="C49" s="13"/>
      <c r="D49" s="20"/>
      <c r="F49" s="26"/>
    </row>
    <row r="50" spans="1:6" ht="18.75">
      <c r="A50" s="11" t="s">
        <v>13</v>
      </c>
      <c r="B50" s="17"/>
      <c r="C50" s="14">
        <f>C43+C44+C47+C48+C49+C45</f>
        <v>4632.28</v>
      </c>
      <c r="D50" s="14">
        <f>D43+D44+D47+D48+D49+D45</f>
        <v>4632.28</v>
      </c>
      <c r="F50" s="26"/>
    </row>
    <row r="54" spans="1:6" ht="33.75" customHeight="1">
      <c r="A54" s="73" t="s">
        <v>63</v>
      </c>
      <c r="B54" s="74"/>
      <c r="C54" s="74"/>
      <c r="D54" s="74"/>
    </row>
    <row r="56" spans="1:6" ht="18.75">
      <c r="A56" s="64" t="s">
        <v>27</v>
      </c>
      <c r="B56" s="65"/>
      <c r="C56" s="66" t="s">
        <v>28</v>
      </c>
      <c r="D56" s="65"/>
    </row>
    <row r="57" spans="1:6" ht="18.75" hidden="1">
      <c r="A57" s="40" t="s">
        <v>39</v>
      </c>
      <c r="B57" s="35">
        <v>2210</v>
      </c>
      <c r="C57" s="67"/>
      <c r="D57" s="67"/>
    </row>
    <row r="58" spans="1:6" ht="18.75" hidden="1">
      <c r="A58" s="40" t="s">
        <v>33</v>
      </c>
      <c r="B58" s="35">
        <v>2210</v>
      </c>
      <c r="C58" s="62"/>
      <c r="D58" s="63"/>
    </row>
    <row r="59" spans="1:6" ht="18.75" hidden="1">
      <c r="A59" s="40" t="s">
        <v>36</v>
      </c>
      <c r="B59" s="35">
        <v>2210</v>
      </c>
      <c r="C59" s="62"/>
      <c r="D59" s="63"/>
    </row>
    <row r="60" spans="1:6" ht="18.75" hidden="1">
      <c r="A60" s="40" t="s">
        <v>41</v>
      </c>
      <c r="B60" s="36">
        <v>3110.221</v>
      </c>
      <c r="C60" s="62"/>
      <c r="D60" s="63"/>
    </row>
    <row r="61" spans="1:6" ht="18.75" hidden="1">
      <c r="A61" s="40" t="s">
        <v>32</v>
      </c>
      <c r="B61" s="35">
        <v>2210</v>
      </c>
      <c r="C61" s="62"/>
      <c r="D61" s="63"/>
    </row>
    <row r="62" spans="1:6" ht="18.75" hidden="1">
      <c r="A62" s="40" t="s">
        <v>34</v>
      </c>
      <c r="B62" s="35">
        <v>2210</v>
      </c>
      <c r="C62" s="62"/>
      <c r="D62" s="63"/>
    </row>
    <row r="63" spans="1:6" ht="18.75" hidden="1">
      <c r="A63" s="40" t="s">
        <v>40</v>
      </c>
      <c r="B63" s="35">
        <v>3110</v>
      </c>
      <c r="C63" s="62"/>
      <c r="D63" s="63"/>
    </row>
    <row r="64" spans="1:6" ht="18.75" hidden="1">
      <c r="A64" s="40" t="s">
        <v>35</v>
      </c>
      <c r="B64" s="35">
        <v>3110</v>
      </c>
      <c r="C64" s="62"/>
      <c r="D64" s="63"/>
    </row>
    <row r="65" spans="1:4" ht="18.75" hidden="1">
      <c r="A65" s="40" t="s">
        <v>37</v>
      </c>
      <c r="B65" s="35">
        <v>2210</v>
      </c>
      <c r="C65" s="62"/>
      <c r="D65" s="63"/>
    </row>
    <row r="66" spans="1:4" ht="18.75" hidden="1">
      <c r="A66" s="40" t="s">
        <v>38</v>
      </c>
      <c r="B66" s="35">
        <v>2210</v>
      </c>
      <c r="C66" s="62"/>
      <c r="D66" s="63"/>
    </row>
    <row r="67" spans="1:4" ht="18.75" hidden="1">
      <c r="A67" s="40" t="s">
        <v>50</v>
      </c>
      <c r="B67" s="35">
        <v>2240</v>
      </c>
      <c r="C67" s="62"/>
      <c r="D67" s="63"/>
    </row>
    <row r="68" spans="1:4" ht="18.75">
      <c r="A68" s="40" t="s">
        <v>42</v>
      </c>
      <c r="B68" s="35">
        <v>2230</v>
      </c>
      <c r="C68" s="62">
        <v>4632.28</v>
      </c>
      <c r="D68" s="63"/>
    </row>
    <row r="69" spans="1:4" ht="18.75" hidden="1">
      <c r="A69" s="40" t="s">
        <v>43</v>
      </c>
      <c r="B69" s="35">
        <v>2210</v>
      </c>
      <c r="C69" s="78"/>
      <c r="D69" s="79"/>
    </row>
    <row r="70" spans="1:4" ht="18.75" hidden="1">
      <c r="A70" s="40" t="s">
        <v>49</v>
      </c>
      <c r="B70" s="35">
        <v>2210</v>
      </c>
      <c r="C70" s="62"/>
      <c r="D70" s="63"/>
    </row>
    <row r="71" spans="1:4" ht="18.75" hidden="1">
      <c r="A71" s="40" t="s">
        <v>47</v>
      </c>
      <c r="B71" s="35">
        <v>2210</v>
      </c>
      <c r="C71" s="62"/>
      <c r="D71" s="63"/>
    </row>
    <row r="72" spans="1:4" ht="18.75" hidden="1">
      <c r="A72" s="40" t="s">
        <v>46</v>
      </c>
      <c r="B72" s="35">
        <v>2210</v>
      </c>
      <c r="C72" s="62"/>
      <c r="D72" s="63"/>
    </row>
    <row r="73" spans="1:4" ht="18.75" hidden="1">
      <c r="A73" s="40" t="s">
        <v>48</v>
      </c>
      <c r="B73" s="41">
        <v>2210</v>
      </c>
      <c r="C73" s="62"/>
      <c r="D73" s="63"/>
    </row>
    <row r="74" spans="1:4" ht="18.75" hidden="1">
      <c r="A74" s="58"/>
      <c r="B74" s="59"/>
      <c r="C74" s="62"/>
      <c r="D74" s="63"/>
    </row>
    <row r="75" spans="1:4" ht="18.75">
      <c r="A75" s="58"/>
      <c r="B75" s="59"/>
      <c r="C75" s="60">
        <f>SUM(C57:D74)</f>
        <v>4632.28</v>
      </c>
      <c r="D75" s="61"/>
    </row>
  </sheetData>
  <mergeCells count="29">
    <mergeCell ref="A54:D54"/>
    <mergeCell ref="C65:D65"/>
    <mergeCell ref="C58:D58"/>
    <mergeCell ref="C63:D63"/>
    <mergeCell ref="C64:D64"/>
    <mergeCell ref="C59:D59"/>
    <mergeCell ref="C62:D62"/>
    <mergeCell ref="C60:D60"/>
    <mergeCell ref="C61:D61"/>
    <mergeCell ref="A56:B56"/>
    <mergeCell ref="C56:D56"/>
    <mergeCell ref="C57:D57"/>
    <mergeCell ref="A3:D3"/>
    <mergeCell ref="A2:D2"/>
    <mergeCell ref="A5:D5"/>
    <mergeCell ref="A27:D27"/>
    <mergeCell ref="A40:D40"/>
    <mergeCell ref="C66:D66"/>
    <mergeCell ref="C67:D67"/>
    <mergeCell ref="C68:D68"/>
    <mergeCell ref="C69:D69"/>
    <mergeCell ref="C70:D70"/>
    <mergeCell ref="A75:B75"/>
    <mergeCell ref="C75:D75"/>
    <mergeCell ref="C71:D71"/>
    <mergeCell ref="C72:D72"/>
    <mergeCell ref="C73:D73"/>
    <mergeCell ref="A74:B74"/>
    <mergeCell ref="C74:D7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7"/>
  <sheetViews>
    <sheetView workbookViewId="0">
      <selection activeCell="H6" sqref="H6"/>
    </sheetView>
  </sheetViews>
  <sheetFormatPr defaultRowHeight="15"/>
  <cols>
    <col min="1" max="1" width="40.85546875" style="3" customWidth="1"/>
    <col min="2" max="2" width="7.42578125" style="1" customWidth="1"/>
    <col min="3" max="3" width="18.85546875" customWidth="1"/>
    <col min="4" max="4" width="15.42578125" customWidth="1"/>
    <col min="5" max="5" width="10.5703125" hidden="1" customWidth="1"/>
    <col min="6" max="6" width="11.28515625" customWidth="1"/>
  </cols>
  <sheetData>
    <row r="2" spans="1:6" ht="61.5" customHeight="1">
      <c r="A2" s="68" t="s">
        <v>62</v>
      </c>
      <c r="B2" s="69"/>
      <c r="C2" s="69"/>
      <c r="D2" s="69"/>
    </row>
    <row r="3" spans="1:6" ht="66" customHeight="1">
      <c r="A3" s="75" t="s">
        <v>61</v>
      </c>
      <c r="B3" s="76"/>
      <c r="C3" s="76"/>
      <c r="D3" s="76"/>
    </row>
    <row r="4" spans="1:6" ht="18.75">
      <c r="A4" s="6"/>
      <c r="B4" s="7"/>
      <c r="C4" s="8"/>
      <c r="D4" s="8"/>
    </row>
    <row r="5" spans="1:6" ht="39.75" customHeight="1">
      <c r="A5" s="70" t="s">
        <v>24</v>
      </c>
      <c r="B5" s="71"/>
      <c r="C5" s="71"/>
      <c r="D5" s="71"/>
    </row>
    <row r="6" spans="1:6" s="2" customFormat="1" ht="74.2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f>726000-15000</f>
        <v>711000</v>
      </c>
      <c r="D7" s="23">
        <f>534352.01+128377.41</f>
        <v>662729.42000000004</v>
      </c>
      <c r="E7" s="26">
        <f>C7-D7</f>
        <v>48270.579999999958</v>
      </c>
      <c r="F7" s="26"/>
    </row>
    <row r="8" spans="1:6" s="2" customFormat="1" ht="18.75">
      <c r="A8" s="21" t="s">
        <v>44</v>
      </c>
      <c r="B8" s="16">
        <v>2120</v>
      </c>
      <c r="C8" s="23">
        <f>159720+2500</f>
        <v>162220</v>
      </c>
      <c r="D8" s="23">
        <f>28243.06+133691.26</f>
        <v>161934.32</v>
      </c>
      <c r="E8" s="26">
        <f t="shared" ref="E8:E25" si="0">C8-D8</f>
        <v>285.67999999999302</v>
      </c>
      <c r="F8" s="26"/>
    </row>
    <row r="9" spans="1:6" ht="37.5">
      <c r="A9" s="11" t="s">
        <v>2</v>
      </c>
      <c r="B9" s="16">
        <v>2210</v>
      </c>
      <c r="C9" s="13">
        <f>19960+500</f>
        <v>20460</v>
      </c>
      <c r="D9" s="13">
        <v>11640</v>
      </c>
      <c r="E9" s="26">
        <f t="shared" si="0"/>
        <v>8820</v>
      </c>
      <c r="F9" s="26"/>
    </row>
    <row r="10" spans="1:6" ht="18.75">
      <c r="A10" s="11" t="s">
        <v>3</v>
      </c>
      <c r="B10" s="16">
        <v>2230</v>
      </c>
      <c r="C10" s="13">
        <v>44240</v>
      </c>
      <c r="D10" s="13">
        <f>15474.59+25887</f>
        <v>41361.589999999997</v>
      </c>
      <c r="E10" s="26">
        <f t="shared" si="0"/>
        <v>2878.4100000000035</v>
      </c>
      <c r="F10" s="26"/>
    </row>
    <row r="11" spans="1:6" ht="37.5">
      <c r="A11" s="11" t="s">
        <v>4</v>
      </c>
      <c r="B11" s="16">
        <v>2240</v>
      </c>
      <c r="C11" s="13">
        <v>21760</v>
      </c>
      <c r="D11" s="13">
        <v>3705.13</v>
      </c>
      <c r="E11" s="26">
        <f t="shared" si="0"/>
        <v>18054.87</v>
      </c>
      <c r="F11" s="26"/>
    </row>
    <row r="12" spans="1:6" ht="18.75" hidden="1">
      <c r="A12" s="11" t="s">
        <v>5</v>
      </c>
      <c r="B12" s="16">
        <v>2250</v>
      </c>
      <c r="C12" s="13"/>
      <c r="D12" s="13"/>
      <c r="E12" s="26">
        <f t="shared" si="0"/>
        <v>0</v>
      </c>
      <c r="F12" s="26"/>
    </row>
    <row r="13" spans="1:6" ht="18.75" hidden="1">
      <c r="A13" s="11" t="s">
        <v>6</v>
      </c>
      <c r="B13" s="16">
        <v>2271</v>
      </c>
      <c r="C13" s="13"/>
      <c r="D13" s="13"/>
      <c r="E13" s="26">
        <f t="shared" si="0"/>
        <v>0</v>
      </c>
      <c r="F13" s="26"/>
    </row>
    <row r="14" spans="1:6" ht="37.5" hidden="1">
      <c r="A14" s="11" t="s">
        <v>7</v>
      </c>
      <c r="B14" s="16">
        <v>2272</v>
      </c>
      <c r="C14" s="13"/>
      <c r="D14" s="13"/>
      <c r="E14" s="26">
        <f t="shared" si="0"/>
        <v>0</v>
      </c>
      <c r="F14" s="26"/>
    </row>
    <row r="15" spans="1:6" ht="18.75">
      <c r="A15" s="11" t="s">
        <v>8</v>
      </c>
      <c r="B15" s="16">
        <v>2273</v>
      </c>
      <c r="C15" s="13">
        <f>10140+2760+11600</f>
        <v>24500</v>
      </c>
      <c r="D15" s="13">
        <f>4698.68+19631.61</f>
        <v>24330.29</v>
      </c>
      <c r="E15" s="26">
        <f t="shared" si="0"/>
        <v>169.70999999999913</v>
      </c>
      <c r="F15" s="26"/>
    </row>
    <row r="16" spans="1:6" ht="18.75">
      <c r="A16" s="11" t="s">
        <v>9</v>
      </c>
      <c r="B16" s="16">
        <v>2274</v>
      </c>
      <c r="C16" s="13">
        <v>234980</v>
      </c>
      <c r="D16" s="13">
        <f>34518.4+11858.63</f>
        <v>46377.03</v>
      </c>
      <c r="E16" s="26">
        <f t="shared" si="0"/>
        <v>188602.97</v>
      </c>
      <c r="F16" s="26"/>
    </row>
    <row r="17" spans="1:9" ht="18.75" hidden="1">
      <c r="A17" s="11" t="s">
        <v>10</v>
      </c>
      <c r="B17" s="16">
        <v>2275</v>
      </c>
      <c r="C17" s="13"/>
      <c r="D17" s="13"/>
      <c r="E17" s="26">
        <f t="shared" si="0"/>
        <v>0</v>
      </c>
      <c r="F17" s="26"/>
    </row>
    <row r="18" spans="1:9" ht="33.75" hidden="1" customHeight="1">
      <c r="A18" s="11" t="s">
        <v>11</v>
      </c>
      <c r="B18" s="16">
        <v>2282</v>
      </c>
      <c r="C18" s="13"/>
      <c r="D18" s="13"/>
      <c r="E18" s="26">
        <f t="shared" si="0"/>
        <v>0</v>
      </c>
      <c r="F18" s="26"/>
    </row>
    <row r="19" spans="1:9" ht="18" hidden="1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/>
    </row>
    <row r="20" spans="1:9" ht="15.75" customHeight="1">
      <c r="A20" s="11" t="s">
        <v>15</v>
      </c>
      <c r="B20" s="16">
        <v>2800</v>
      </c>
      <c r="C20" s="13">
        <v>750</v>
      </c>
      <c r="D20" s="13">
        <v>283.38</v>
      </c>
      <c r="E20" s="26">
        <f t="shared" si="0"/>
        <v>466.62</v>
      </c>
      <c r="F20" s="26"/>
    </row>
    <row r="21" spans="1:9" ht="39" hidden="1" customHeight="1">
      <c r="A21" s="11" t="s">
        <v>12</v>
      </c>
      <c r="B21" s="16">
        <v>3110</v>
      </c>
      <c r="C21" s="13"/>
      <c r="D21" s="13"/>
      <c r="E21" s="26">
        <f t="shared" si="0"/>
        <v>0</v>
      </c>
      <c r="F21" s="26"/>
      <c r="H21" s="38"/>
    </row>
    <row r="22" spans="1:9" ht="37.5" hidden="1">
      <c r="A22" s="11" t="s">
        <v>20</v>
      </c>
      <c r="B22" s="16">
        <v>3122</v>
      </c>
      <c r="C22" s="13"/>
      <c r="D22" s="13"/>
      <c r="E22" s="26">
        <f t="shared" si="0"/>
        <v>0</v>
      </c>
      <c r="F22" s="26"/>
      <c r="I22" t="s">
        <v>19</v>
      </c>
    </row>
    <row r="23" spans="1:9" ht="37.5" hidden="1">
      <c r="A23" s="11" t="s">
        <v>21</v>
      </c>
      <c r="B23" s="16">
        <v>3132</v>
      </c>
      <c r="C23" s="13"/>
      <c r="D23" s="13"/>
      <c r="E23" s="26">
        <f t="shared" si="0"/>
        <v>0</v>
      </c>
      <c r="F23" s="26"/>
    </row>
    <row r="24" spans="1:9" ht="37.5" hidden="1">
      <c r="A24" s="32" t="s">
        <v>45</v>
      </c>
      <c r="B24" s="16">
        <v>3142</v>
      </c>
      <c r="C24" s="13"/>
      <c r="D24" s="13"/>
      <c r="E24" s="26">
        <f t="shared" si="0"/>
        <v>0</v>
      </c>
      <c r="F24" s="26"/>
    </row>
    <row r="25" spans="1:9" ht="18.75">
      <c r="A25" s="11" t="s">
        <v>13</v>
      </c>
      <c r="B25" s="12"/>
      <c r="C25" s="14">
        <f>SUM(C7:C24)</f>
        <v>1219910</v>
      </c>
      <c r="D25" s="14">
        <f>SUM(D7:D24)</f>
        <v>952361.16</v>
      </c>
      <c r="E25" s="26">
        <f t="shared" si="0"/>
        <v>267548.83999999997</v>
      </c>
      <c r="F25" s="26"/>
    </row>
    <row r="26" spans="1:9">
      <c r="C26" s="4"/>
      <c r="D26" s="4"/>
    </row>
    <row r="27" spans="1:9" ht="33.75" customHeight="1">
      <c r="A27" s="68" t="s">
        <v>25</v>
      </c>
      <c r="B27" s="72"/>
      <c r="C27" s="72"/>
      <c r="D27" s="72"/>
    </row>
    <row r="28" spans="1:9" ht="18.75">
      <c r="A28" s="28"/>
      <c r="B28" s="7"/>
      <c r="C28" s="29"/>
      <c r="D28" s="30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37">
        <v>1500</v>
      </c>
      <c r="D30" s="13"/>
      <c r="F30" s="26"/>
    </row>
    <row r="31" spans="1:9" ht="18.75">
      <c r="A31" s="12" t="s">
        <v>3</v>
      </c>
      <c r="B31" s="17">
        <v>2230</v>
      </c>
      <c r="C31" s="54">
        <v>28940</v>
      </c>
      <c r="D31" s="37">
        <v>4798.6400000000003</v>
      </c>
      <c r="F31" s="26"/>
    </row>
    <row r="32" spans="1:9" ht="18.75" hidden="1">
      <c r="A32" s="12" t="s">
        <v>4</v>
      </c>
      <c r="B32" s="17">
        <v>2240</v>
      </c>
      <c r="C32" s="37"/>
      <c r="D32" s="13"/>
      <c r="F32" s="26"/>
    </row>
    <row r="33" spans="1:6" ht="18.75" hidden="1">
      <c r="A33" s="11" t="s">
        <v>10</v>
      </c>
      <c r="B33" s="56">
        <v>2275</v>
      </c>
      <c r="C33" s="37"/>
      <c r="D33" s="13"/>
      <c r="F33" s="26"/>
    </row>
    <row r="34" spans="1:6" ht="18.75" hidden="1">
      <c r="A34" s="11" t="s">
        <v>15</v>
      </c>
      <c r="B34" s="17">
        <v>2800</v>
      </c>
      <c r="C34" s="13"/>
      <c r="D34" s="13"/>
      <c r="F34" s="26"/>
    </row>
    <row r="35" spans="1:6" ht="56.25" hidden="1">
      <c r="A35" s="11" t="s">
        <v>12</v>
      </c>
      <c r="B35" s="17">
        <v>3110</v>
      </c>
      <c r="C35" s="13"/>
      <c r="D35" s="13"/>
      <c r="F35" s="26"/>
    </row>
    <row r="36" spans="1:6" ht="18.75" hidden="1">
      <c r="A36" s="18" t="s">
        <v>16</v>
      </c>
      <c r="B36" s="19">
        <v>3132</v>
      </c>
      <c r="C36" s="20"/>
      <c r="D36" s="20"/>
      <c r="F36" s="26"/>
    </row>
    <row r="37" spans="1:6" ht="18.75">
      <c r="A37" s="11" t="s">
        <v>13</v>
      </c>
      <c r="B37" s="17"/>
      <c r="C37" s="14">
        <f>SUM(C30:C36)</f>
        <v>30440</v>
      </c>
      <c r="D37" s="14">
        <f>SUM(D30:D36)</f>
        <v>4798.6400000000003</v>
      </c>
      <c r="F37" s="26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5.25" customHeight="1">
      <c r="A40" s="73" t="s">
        <v>26</v>
      </c>
      <c r="B40" s="74"/>
      <c r="C40" s="74"/>
      <c r="D40" s="74"/>
    </row>
    <row r="41" spans="1:6">
      <c r="A41" s="1"/>
      <c r="B41" s="5"/>
      <c r="C41" s="4"/>
      <c r="D41" s="4"/>
    </row>
    <row r="42" spans="1:6" ht="7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 hidden="1">
      <c r="A43" s="11" t="s">
        <v>2</v>
      </c>
      <c r="B43" s="17">
        <v>2210</v>
      </c>
      <c r="C43" s="37"/>
      <c r="D43" s="37"/>
      <c r="F43" s="26"/>
    </row>
    <row r="44" spans="1:6" ht="18.75">
      <c r="A44" s="12" t="s">
        <v>3</v>
      </c>
      <c r="B44" s="17">
        <v>2230</v>
      </c>
      <c r="C44" s="37">
        <f>10713.45+3432.73</f>
        <v>14146.18</v>
      </c>
      <c r="D44" s="37">
        <v>14146.18</v>
      </c>
      <c r="F44" s="26"/>
    </row>
    <row r="45" spans="1:6" ht="18.75" hidden="1">
      <c r="A45" s="12" t="s">
        <v>4</v>
      </c>
      <c r="B45" s="17">
        <v>2240</v>
      </c>
      <c r="C45" s="37"/>
      <c r="D45" s="37"/>
      <c r="F45" s="26"/>
    </row>
    <row r="46" spans="1:6" ht="18.75" hidden="1">
      <c r="A46" s="40" t="s">
        <v>10</v>
      </c>
      <c r="B46" s="17">
        <v>2275</v>
      </c>
      <c r="C46" s="37"/>
      <c r="D46" s="37"/>
      <c r="F46" s="26"/>
    </row>
    <row r="47" spans="1:6" ht="18.75" hidden="1">
      <c r="A47" s="11" t="s">
        <v>15</v>
      </c>
      <c r="B47" s="17">
        <v>2800</v>
      </c>
      <c r="C47" s="37"/>
      <c r="D47" s="37"/>
      <c r="F47" s="26"/>
    </row>
    <row r="48" spans="1:6" ht="56.25" hidden="1">
      <c r="A48" s="11" t="s">
        <v>12</v>
      </c>
      <c r="B48" s="17">
        <v>3110</v>
      </c>
      <c r="C48" s="37"/>
      <c r="D48" s="37"/>
      <c r="F48" s="26"/>
    </row>
    <row r="49" spans="1:6" ht="18.75" hidden="1">
      <c r="A49" s="18" t="s">
        <v>16</v>
      </c>
      <c r="B49" s="19">
        <v>3132</v>
      </c>
      <c r="C49" s="13"/>
      <c r="D49" s="20"/>
      <c r="F49" s="26"/>
    </row>
    <row r="50" spans="1:6" ht="18.75">
      <c r="A50" s="11" t="s">
        <v>13</v>
      </c>
      <c r="B50" s="17"/>
      <c r="C50" s="14">
        <f>C43+C44+C47+C48+C49+C45</f>
        <v>14146.18</v>
      </c>
      <c r="D50" s="14">
        <f>D43+D44+D47+D48+D49+D45</f>
        <v>14146.18</v>
      </c>
      <c r="F50" s="26"/>
    </row>
    <row r="54" spans="1:6" ht="34.5" customHeight="1">
      <c r="A54" s="73" t="s">
        <v>63</v>
      </c>
      <c r="B54" s="74"/>
      <c r="C54" s="74"/>
      <c r="D54" s="74"/>
    </row>
    <row r="56" spans="1:6" ht="18.75">
      <c r="A56" s="64" t="s">
        <v>27</v>
      </c>
      <c r="B56" s="65"/>
      <c r="C56" s="66" t="s">
        <v>28</v>
      </c>
      <c r="D56" s="65"/>
    </row>
    <row r="57" spans="1:6" ht="18.75" hidden="1">
      <c r="A57" s="40" t="s">
        <v>39</v>
      </c>
      <c r="B57" s="35">
        <v>2210</v>
      </c>
      <c r="C57" s="67"/>
      <c r="D57" s="67"/>
    </row>
    <row r="58" spans="1:6" ht="18.75" hidden="1">
      <c r="A58" s="40" t="s">
        <v>33</v>
      </c>
      <c r="B58" s="35">
        <v>2210</v>
      </c>
      <c r="C58" s="62"/>
      <c r="D58" s="63"/>
    </row>
    <row r="59" spans="1:6" ht="18.75" hidden="1">
      <c r="A59" s="40" t="s">
        <v>36</v>
      </c>
      <c r="B59" s="35">
        <v>2210</v>
      </c>
      <c r="C59" s="62"/>
      <c r="D59" s="63"/>
    </row>
    <row r="60" spans="1:6" ht="18.75" hidden="1">
      <c r="A60" s="40" t="s">
        <v>41</v>
      </c>
      <c r="B60" s="36">
        <v>3110.221</v>
      </c>
      <c r="C60" s="62"/>
      <c r="D60" s="63"/>
    </row>
    <row r="61" spans="1:6" ht="18.75" hidden="1">
      <c r="A61" s="40" t="s">
        <v>32</v>
      </c>
      <c r="B61" s="35">
        <v>2210</v>
      </c>
      <c r="C61" s="62"/>
      <c r="D61" s="63"/>
    </row>
    <row r="62" spans="1:6" ht="18.75" hidden="1">
      <c r="A62" s="40" t="s">
        <v>34</v>
      </c>
      <c r="B62" s="35">
        <v>2210</v>
      </c>
      <c r="C62" s="62"/>
      <c r="D62" s="63"/>
    </row>
    <row r="63" spans="1:6" ht="18.75" hidden="1">
      <c r="A63" s="40" t="s">
        <v>40</v>
      </c>
      <c r="B63" s="35">
        <v>2210</v>
      </c>
      <c r="C63" s="62"/>
      <c r="D63" s="63"/>
    </row>
    <row r="64" spans="1:6" ht="18.75" hidden="1">
      <c r="A64" s="40" t="s">
        <v>35</v>
      </c>
      <c r="B64" s="35">
        <v>3110</v>
      </c>
      <c r="C64" s="62"/>
      <c r="D64" s="63"/>
    </row>
    <row r="65" spans="1:4" ht="18.75" hidden="1">
      <c r="A65" s="40" t="s">
        <v>37</v>
      </c>
      <c r="B65" s="35">
        <v>2210</v>
      </c>
      <c r="C65" s="62"/>
      <c r="D65" s="63"/>
    </row>
    <row r="66" spans="1:4" ht="18.75" hidden="1">
      <c r="A66" s="40" t="s">
        <v>38</v>
      </c>
      <c r="B66" s="35">
        <v>2210</v>
      </c>
      <c r="C66" s="62"/>
      <c r="D66" s="63"/>
    </row>
    <row r="67" spans="1:4" ht="18.75" hidden="1">
      <c r="A67" s="40" t="s">
        <v>50</v>
      </c>
      <c r="B67" s="35">
        <v>2240</v>
      </c>
      <c r="C67" s="62"/>
      <c r="D67" s="63"/>
    </row>
    <row r="68" spans="1:4" ht="18.75">
      <c r="A68" s="40" t="s">
        <v>42</v>
      </c>
      <c r="B68" s="35">
        <v>2230</v>
      </c>
      <c r="C68" s="62">
        <v>14146.18</v>
      </c>
      <c r="D68" s="63"/>
    </row>
    <row r="69" spans="1:4" ht="18.75" hidden="1">
      <c r="A69" s="40" t="s">
        <v>43</v>
      </c>
      <c r="B69" s="35">
        <v>2210</v>
      </c>
      <c r="C69" s="62"/>
      <c r="D69" s="63"/>
    </row>
    <row r="70" spans="1:4" ht="18.75" hidden="1">
      <c r="A70" s="40" t="s">
        <v>49</v>
      </c>
      <c r="B70" s="35">
        <v>2210</v>
      </c>
      <c r="C70" s="62"/>
      <c r="D70" s="63"/>
    </row>
    <row r="71" spans="1:4" ht="18.75" hidden="1">
      <c r="A71" s="40" t="s">
        <v>47</v>
      </c>
      <c r="B71" s="35">
        <v>2210</v>
      </c>
      <c r="C71" s="62"/>
      <c r="D71" s="63"/>
    </row>
    <row r="72" spans="1:4" ht="18.75" hidden="1">
      <c r="A72" s="40" t="s">
        <v>46</v>
      </c>
      <c r="B72" s="35">
        <v>2210</v>
      </c>
      <c r="C72" s="62"/>
      <c r="D72" s="63"/>
    </row>
    <row r="73" spans="1:4" ht="18.75" hidden="1">
      <c r="A73" s="40" t="s">
        <v>48</v>
      </c>
      <c r="B73" s="41">
        <v>2210</v>
      </c>
      <c r="C73" s="62"/>
      <c r="D73" s="63"/>
    </row>
    <row r="74" spans="1:4" ht="18.75" hidden="1">
      <c r="A74" s="58"/>
      <c r="B74" s="59"/>
      <c r="C74" s="62"/>
      <c r="D74" s="63"/>
    </row>
    <row r="75" spans="1:4" ht="18.75">
      <c r="A75" s="58"/>
      <c r="B75" s="59"/>
      <c r="C75" s="60">
        <f>SUM(C57:D74)</f>
        <v>14146.18</v>
      </c>
      <c r="D75" s="61"/>
    </row>
    <row r="77" spans="1:4" ht="37.5" hidden="1" customHeight="1">
      <c r="A77" s="73" t="s">
        <v>60</v>
      </c>
      <c r="B77" s="74"/>
      <c r="C77" s="74"/>
      <c r="D77" s="74"/>
    </row>
  </sheetData>
  <mergeCells count="30">
    <mergeCell ref="A77:D77"/>
    <mergeCell ref="A54:D54"/>
    <mergeCell ref="C61:D61"/>
    <mergeCell ref="C62:D62"/>
    <mergeCell ref="C58:D58"/>
    <mergeCell ref="C59:D59"/>
    <mergeCell ref="C60:D60"/>
    <mergeCell ref="A56:B56"/>
    <mergeCell ref="C56:D56"/>
    <mergeCell ref="C57:D57"/>
    <mergeCell ref="C63:D63"/>
    <mergeCell ref="C64:D64"/>
    <mergeCell ref="C65:D65"/>
    <mergeCell ref="C66:D66"/>
    <mergeCell ref="C67:D67"/>
    <mergeCell ref="C68:D68"/>
    <mergeCell ref="A3:D3"/>
    <mergeCell ref="A2:D2"/>
    <mergeCell ref="A5:D5"/>
    <mergeCell ref="A27:D27"/>
    <mergeCell ref="A40:D40"/>
    <mergeCell ref="C69:D69"/>
    <mergeCell ref="A75:B75"/>
    <mergeCell ref="C75:D75"/>
    <mergeCell ref="C70:D70"/>
    <mergeCell ref="C71:D71"/>
    <mergeCell ref="C72:D72"/>
    <mergeCell ref="C73:D73"/>
    <mergeCell ref="A74:B74"/>
    <mergeCell ref="C74:D74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2:I78"/>
  <sheetViews>
    <sheetView workbookViewId="0">
      <selection activeCell="H39" sqref="H39"/>
    </sheetView>
  </sheetViews>
  <sheetFormatPr defaultRowHeight="15"/>
  <cols>
    <col min="1" max="1" width="40.85546875" style="3" customWidth="1"/>
    <col min="2" max="2" width="8.7109375" style="1" customWidth="1"/>
    <col min="3" max="3" width="17.85546875" customWidth="1"/>
    <col min="4" max="4" width="15" customWidth="1"/>
    <col min="5" max="5" width="10.7109375" hidden="1" customWidth="1"/>
    <col min="6" max="6" width="11.140625" customWidth="1"/>
  </cols>
  <sheetData>
    <row r="2" spans="1:6" ht="56.25" customHeight="1">
      <c r="A2" s="68" t="s">
        <v>62</v>
      </c>
      <c r="B2" s="69"/>
      <c r="C2" s="69"/>
      <c r="D2" s="69"/>
    </row>
    <row r="3" spans="1:6" ht="47.25" customHeight="1">
      <c r="A3" s="75" t="s">
        <v>31</v>
      </c>
      <c r="B3" s="76"/>
      <c r="C3" s="76"/>
      <c r="D3" s="76"/>
    </row>
    <row r="4" spans="1:6" ht="18.75">
      <c r="A4" s="6"/>
      <c r="B4" s="7"/>
      <c r="C4" s="8"/>
      <c r="D4" s="8"/>
    </row>
    <row r="5" spans="1:6" ht="45.75" customHeight="1">
      <c r="A5" s="70" t="s">
        <v>24</v>
      </c>
      <c r="B5" s="71"/>
      <c r="C5" s="71"/>
      <c r="D5" s="71"/>
    </row>
    <row r="6" spans="1:6" s="2" customFormat="1" ht="7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f>799130+15000</f>
        <v>814130</v>
      </c>
      <c r="D7" s="23">
        <f>782892.52+28643.84</f>
        <v>811536.36</v>
      </c>
      <c r="E7" s="26">
        <f>C7-D7</f>
        <v>2593.640000000014</v>
      </c>
      <c r="F7" s="26"/>
    </row>
    <row r="8" spans="1:6" s="2" customFormat="1" ht="18.75">
      <c r="A8" s="21" t="s">
        <v>44</v>
      </c>
      <c r="B8" s="16">
        <v>2120</v>
      </c>
      <c r="C8" s="23">
        <f>179400+2500</f>
        <v>181900</v>
      </c>
      <c r="D8" s="23">
        <f>175153.63+6301.64</f>
        <v>181455.27000000002</v>
      </c>
      <c r="E8" s="26">
        <f t="shared" ref="E8:E25" si="0">C8-D8</f>
        <v>444.72999999998137</v>
      </c>
      <c r="F8" s="26"/>
    </row>
    <row r="9" spans="1:6" ht="37.5">
      <c r="A9" s="11" t="s">
        <v>2</v>
      </c>
      <c r="B9" s="16">
        <v>2210</v>
      </c>
      <c r="C9" s="13">
        <v>21430</v>
      </c>
      <c r="D9" s="13">
        <v>18624</v>
      </c>
      <c r="E9" s="26">
        <f t="shared" si="0"/>
        <v>2806</v>
      </c>
      <c r="F9" s="26"/>
    </row>
    <row r="10" spans="1:6" ht="18.75">
      <c r="A10" s="11" t="s">
        <v>3</v>
      </c>
      <c r="B10" s="16">
        <v>2230</v>
      </c>
      <c r="C10" s="13">
        <f>47180+13000</f>
        <v>60180</v>
      </c>
      <c r="D10" s="13">
        <v>59837.5</v>
      </c>
      <c r="E10" s="26">
        <f t="shared" si="0"/>
        <v>342.5</v>
      </c>
      <c r="F10" s="26"/>
    </row>
    <row r="11" spans="1:6" ht="37.5">
      <c r="A11" s="11" t="s">
        <v>4</v>
      </c>
      <c r="B11" s="16">
        <v>2240</v>
      </c>
      <c r="C11" s="13">
        <v>4990</v>
      </c>
      <c r="D11" s="13">
        <v>4441.55</v>
      </c>
      <c r="E11" s="26">
        <f t="shared" si="0"/>
        <v>548.44999999999982</v>
      </c>
      <c r="F11" s="26"/>
    </row>
    <row r="12" spans="1:6" ht="18.75" hidden="1">
      <c r="A12" s="11" t="s">
        <v>5</v>
      </c>
      <c r="B12" s="16">
        <v>2250</v>
      </c>
      <c r="C12" s="13"/>
      <c r="D12" s="13"/>
      <c r="E12" s="26">
        <f t="shared" si="0"/>
        <v>0</v>
      </c>
      <c r="F12" s="26"/>
    </row>
    <row r="13" spans="1:6" ht="18.75" hidden="1">
      <c r="A13" s="11" t="s">
        <v>6</v>
      </c>
      <c r="B13" s="16">
        <v>2271</v>
      </c>
      <c r="C13" s="13"/>
      <c r="D13" s="13"/>
      <c r="E13" s="26">
        <f t="shared" si="0"/>
        <v>0</v>
      </c>
      <c r="F13" s="26"/>
    </row>
    <row r="14" spans="1:6" ht="37.5">
      <c r="A14" s="11" t="s">
        <v>7</v>
      </c>
      <c r="B14" s="16">
        <v>2272</v>
      </c>
      <c r="C14" s="13">
        <v>1200</v>
      </c>
      <c r="D14" s="13">
        <v>1180.8</v>
      </c>
      <c r="E14" s="26">
        <f t="shared" si="0"/>
        <v>19.200000000000045</v>
      </c>
      <c r="F14" s="26"/>
    </row>
    <row r="15" spans="1:6" ht="18.75">
      <c r="A15" s="11" t="s">
        <v>8</v>
      </c>
      <c r="B15" s="16">
        <v>2273</v>
      </c>
      <c r="C15" s="13">
        <f>21140-2700-1500-4500</f>
        <v>12440</v>
      </c>
      <c r="D15" s="13">
        <v>9260.26</v>
      </c>
      <c r="E15" s="26">
        <f t="shared" si="0"/>
        <v>3179.74</v>
      </c>
      <c r="F15" s="26"/>
    </row>
    <row r="16" spans="1:6" ht="18.75" hidden="1">
      <c r="A16" s="11" t="s">
        <v>9</v>
      </c>
      <c r="B16" s="16">
        <v>2274</v>
      </c>
      <c r="C16" s="13"/>
      <c r="D16" s="13"/>
      <c r="E16" s="26">
        <f t="shared" si="0"/>
        <v>0</v>
      </c>
      <c r="F16" s="26"/>
    </row>
    <row r="17" spans="1:9" ht="18.75" hidden="1">
      <c r="A17" s="11" t="s">
        <v>10</v>
      </c>
      <c r="B17" s="16">
        <v>2275</v>
      </c>
      <c r="C17" s="13"/>
      <c r="D17" s="13"/>
      <c r="E17" s="26">
        <f t="shared" si="0"/>
        <v>0</v>
      </c>
      <c r="F17" s="26"/>
    </row>
    <row r="18" spans="1:9" ht="33" hidden="1" customHeight="1">
      <c r="A18" s="11" t="s">
        <v>11</v>
      </c>
      <c r="B18" s="16">
        <v>2282</v>
      </c>
      <c r="C18" s="13"/>
      <c r="D18" s="13"/>
      <c r="E18" s="26">
        <f t="shared" si="0"/>
        <v>0</v>
      </c>
      <c r="F18" s="26"/>
    </row>
    <row r="19" spans="1:9" ht="18" hidden="1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/>
    </row>
    <row r="20" spans="1:9" ht="15.75" customHeight="1">
      <c r="A20" s="11" t="s">
        <v>15</v>
      </c>
      <c r="B20" s="16">
        <v>2800</v>
      </c>
      <c r="C20" s="13">
        <v>14700</v>
      </c>
      <c r="D20" s="13">
        <v>5348.24</v>
      </c>
      <c r="E20" s="26">
        <f t="shared" si="0"/>
        <v>9351.76</v>
      </c>
      <c r="F20" s="26"/>
    </row>
    <row r="21" spans="1:9" ht="36.75" hidden="1" customHeight="1">
      <c r="A21" s="11" t="s">
        <v>12</v>
      </c>
      <c r="B21" s="16">
        <v>3110</v>
      </c>
      <c r="C21" s="13"/>
      <c r="D21" s="13"/>
      <c r="E21" s="26">
        <f t="shared" si="0"/>
        <v>0</v>
      </c>
      <c r="F21" s="26"/>
      <c r="H21" s="38"/>
    </row>
    <row r="22" spans="1:9" ht="37.5" hidden="1">
      <c r="A22" s="11" t="s">
        <v>20</v>
      </c>
      <c r="B22" s="16">
        <v>3122</v>
      </c>
      <c r="C22" s="13"/>
      <c r="D22" s="13"/>
      <c r="E22" s="26">
        <f t="shared" si="0"/>
        <v>0</v>
      </c>
      <c r="F22" s="26"/>
      <c r="I22" t="s">
        <v>19</v>
      </c>
    </row>
    <row r="23" spans="1:9" ht="37.5" hidden="1">
      <c r="A23" s="11" t="s">
        <v>21</v>
      </c>
      <c r="B23" s="16">
        <v>3132</v>
      </c>
      <c r="C23" s="13"/>
      <c r="D23" s="13"/>
      <c r="E23" s="26">
        <f t="shared" si="0"/>
        <v>0</v>
      </c>
      <c r="F23" s="26"/>
    </row>
    <row r="24" spans="1:9" ht="37.5" hidden="1">
      <c r="A24" s="32" t="s">
        <v>45</v>
      </c>
      <c r="B24" s="16">
        <v>3142</v>
      </c>
      <c r="C24" s="13"/>
      <c r="D24" s="13"/>
      <c r="E24" s="26">
        <f t="shared" si="0"/>
        <v>0</v>
      </c>
      <c r="F24" s="26"/>
    </row>
    <row r="25" spans="1:9" ht="18.75">
      <c r="A25" s="11" t="s">
        <v>13</v>
      </c>
      <c r="B25" s="16"/>
      <c r="C25" s="14">
        <f>SUM(C7:C24)</f>
        <v>1110970</v>
      </c>
      <c r="D25" s="14">
        <f>SUM(D7:D24)</f>
        <v>1091683.98</v>
      </c>
      <c r="E25" s="26">
        <f t="shared" si="0"/>
        <v>19286.020000000019</v>
      </c>
      <c r="F25" s="26"/>
    </row>
    <row r="26" spans="1:9">
      <c r="C26" s="4"/>
      <c r="D26" s="4"/>
    </row>
    <row r="27" spans="1:9" ht="18.75">
      <c r="A27" s="24"/>
      <c r="B27" s="25"/>
      <c r="C27" s="25"/>
      <c r="D27" s="8"/>
    </row>
    <row r="28" spans="1:9" ht="33" customHeight="1">
      <c r="A28" s="68" t="s">
        <v>25</v>
      </c>
      <c r="B28" s="72"/>
      <c r="C28" s="72"/>
      <c r="D28" s="72"/>
    </row>
    <row r="29" spans="1:9" ht="18.75">
      <c r="A29" s="27"/>
      <c r="B29" s="29"/>
      <c r="C29" s="29"/>
      <c r="D29" s="30"/>
    </row>
    <row r="30" spans="1:9" ht="75">
      <c r="A30" s="15" t="s">
        <v>0</v>
      </c>
      <c r="B30" s="15" t="s">
        <v>1</v>
      </c>
      <c r="C30" s="10" t="s">
        <v>23</v>
      </c>
      <c r="D30" s="10" t="s">
        <v>18</v>
      </c>
    </row>
    <row r="31" spans="1:9" ht="37.5">
      <c r="A31" s="11" t="s">
        <v>2</v>
      </c>
      <c r="B31" s="17">
        <v>2210</v>
      </c>
      <c r="C31" s="37">
        <v>1200</v>
      </c>
      <c r="D31" s="37"/>
      <c r="F31" s="26"/>
    </row>
    <row r="32" spans="1:9" ht="18.75">
      <c r="A32" s="12" t="s">
        <v>3</v>
      </c>
      <c r="B32" s="17">
        <v>2230</v>
      </c>
      <c r="C32" s="37">
        <v>1010</v>
      </c>
      <c r="D32" s="37">
        <v>1007</v>
      </c>
      <c r="F32" s="26"/>
    </row>
    <row r="33" spans="1:6" ht="18.75" hidden="1">
      <c r="A33" s="12" t="s">
        <v>4</v>
      </c>
      <c r="B33" s="17">
        <v>2240</v>
      </c>
      <c r="C33" s="37"/>
      <c r="D33" s="37"/>
      <c r="F33" s="26"/>
    </row>
    <row r="34" spans="1:6" ht="18.75" hidden="1">
      <c r="A34" s="12" t="s">
        <v>10</v>
      </c>
      <c r="B34" s="17">
        <v>2275</v>
      </c>
      <c r="C34" s="37"/>
      <c r="D34" s="37"/>
      <c r="F34" s="26"/>
    </row>
    <row r="35" spans="1:6" ht="18.75" hidden="1">
      <c r="A35" s="11" t="s">
        <v>15</v>
      </c>
      <c r="B35" s="17">
        <v>2800</v>
      </c>
      <c r="C35" s="37"/>
      <c r="D35" s="13"/>
      <c r="F35" s="26"/>
    </row>
    <row r="36" spans="1:6" ht="56.25" hidden="1">
      <c r="A36" s="11" t="s">
        <v>12</v>
      </c>
      <c r="B36" s="17">
        <v>3110</v>
      </c>
      <c r="C36" s="13"/>
      <c r="D36" s="13"/>
      <c r="F36" s="26"/>
    </row>
    <row r="37" spans="1:6" ht="18.75" hidden="1">
      <c r="A37" s="18" t="s">
        <v>16</v>
      </c>
      <c r="B37" s="19">
        <v>3132</v>
      </c>
      <c r="C37" s="20"/>
      <c r="D37" s="20"/>
      <c r="F37" s="26"/>
    </row>
    <row r="38" spans="1:6" ht="18.75">
      <c r="A38" s="11" t="s">
        <v>13</v>
      </c>
      <c r="B38" s="17"/>
      <c r="C38" s="14">
        <f>SUM(C31:C37)</f>
        <v>2210</v>
      </c>
      <c r="D38" s="14">
        <f>SUM(D31:D37)</f>
        <v>1007</v>
      </c>
      <c r="F38" s="26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3.75" customHeight="1">
      <c r="A41" s="73" t="s">
        <v>26</v>
      </c>
      <c r="B41" s="74"/>
      <c r="C41" s="74"/>
      <c r="D41" s="74"/>
    </row>
    <row r="42" spans="1:6">
      <c r="A42" s="1"/>
      <c r="B42" s="5"/>
      <c r="C42" s="4"/>
      <c r="D42" s="4"/>
    </row>
    <row r="43" spans="1:6" ht="75">
      <c r="A43" s="15" t="s">
        <v>0</v>
      </c>
      <c r="B43" s="15" t="s">
        <v>1</v>
      </c>
      <c r="C43" s="10" t="s">
        <v>23</v>
      </c>
      <c r="D43" s="10" t="s">
        <v>18</v>
      </c>
    </row>
    <row r="44" spans="1:6" ht="37.5">
      <c r="A44" s="11" t="s">
        <v>2</v>
      </c>
      <c r="B44" s="17">
        <v>2210</v>
      </c>
      <c r="C44" s="37">
        <v>405</v>
      </c>
      <c r="D44" s="37">
        <v>405</v>
      </c>
      <c r="F44" s="26"/>
    </row>
    <row r="45" spans="1:6" ht="18.75">
      <c r="A45" s="12" t="s">
        <v>3</v>
      </c>
      <c r="B45" s="17">
        <v>2230</v>
      </c>
      <c r="C45" s="37">
        <v>9126.5400000000009</v>
      </c>
      <c r="D45" s="37">
        <v>9126.5400000000009</v>
      </c>
      <c r="F45" s="26"/>
    </row>
    <row r="46" spans="1:6" ht="18.75" hidden="1">
      <c r="A46" s="12" t="s">
        <v>4</v>
      </c>
      <c r="B46" s="17">
        <v>2240</v>
      </c>
      <c r="C46" s="37"/>
      <c r="D46" s="37"/>
      <c r="F46" s="26"/>
    </row>
    <row r="47" spans="1:6" ht="18.75" hidden="1">
      <c r="A47" s="12" t="s">
        <v>10</v>
      </c>
      <c r="B47" s="17">
        <v>2275</v>
      </c>
      <c r="C47" s="37"/>
      <c r="D47" s="37"/>
      <c r="F47" s="26"/>
    </row>
    <row r="48" spans="1:6" ht="18.75" hidden="1">
      <c r="A48" s="11" t="s">
        <v>15</v>
      </c>
      <c r="B48" s="17">
        <v>2800</v>
      </c>
      <c r="C48" s="37"/>
      <c r="D48" s="37"/>
      <c r="F48" s="26"/>
    </row>
    <row r="49" spans="1:6" ht="56.25" hidden="1">
      <c r="A49" s="11" t="s">
        <v>12</v>
      </c>
      <c r="B49" s="17">
        <v>3110</v>
      </c>
      <c r="C49" s="37"/>
      <c r="D49" s="37"/>
      <c r="F49" s="26"/>
    </row>
    <row r="50" spans="1:6" ht="18.75" hidden="1">
      <c r="A50" s="18" t="s">
        <v>16</v>
      </c>
      <c r="B50" s="19">
        <v>3132</v>
      </c>
      <c r="C50" s="13"/>
      <c r="D50" s="20"/>
      <c r="F50" s="26"/>
    </row>
    <row r="51" spans="1:6" ht="18.75">
      <c r="A51" s="11" t="s">
        <v>13</v>
      </c>
      <c r="B51" s="17"/>
      <c r="C51" s="14">
        <f>SUM(C44:C49)</f>
        <v>9531.5400000000009</v>
      </c>
      <c r="D51" s="14">
        <f>D44+D45+D48+D49+D50+D47+D46</f>
        <v>9531.5400000000009</v>
      </c>
      <c r="F51" s="26"/>
    </row>
    <row r="53" spans="1:6" ht="35.25" customHeight="1">
      <c r="A53" s="73"/>
      <c r="B53" s="74"/>
      <c r="C53" s="74"/>
      <c r="D53" s="74"/>
    </row>
    <row r="54" spans="1:6" ht="47.25" customHeight="1">
      <c r="A54" s="73" t="s">
        <v>63</v>
      </c>
      <c r="B54" s="77"/>
      <c r="C54" s="77"/>
      <c r="D54" s="77"/>
    </row>
    <row r="57" spans="1:6" ht="18.75">
      <c r="A57" s="64" t="s">
        <v>27</v>
      </c>
      <c r="B57" s="65"/>
      <c r="C57" s="66" t="s">
        <v>28</v>
      </c>
      <c r="D57" s="65"/>
    </row>
    <row r="58" spans="1:6" ht="18.75">
      <c r="A58" s="40" t="s">
        <v>39</v>
      </c>
      <c r="B58" s="35">
        <v>2210</v>
      </c>
      <c r="C58" s="67">
        <f>405</f>
        <v>405</v>
      </c>
      <c r="D58" s="67"/>
    </row>
    <row r="59" spans="1:6" ht="18.75" hidden="1">
      <c r="A59" s="40" t="s">
        <v>33</v>
      </c>
      <c r="B59" s="35">
        <v>2210</v>
      </c>
      <c r="C59" s="78"/>
      <c r="D59" s="79"/>
    </row>
    <row r="60" spans="1:6" ht="18.75" hidden="1">
      <c r="A60" s="40" t="s">
        <v>36</v>
      </c>
      <c r="B60" s="35">
        <v>2210</v>
      </c>
      <c r="C60" s="78"/>
      <c r="D60" s="79"/>
    </row>
    <row r="61" spans="1:6" ht="18.75" hidden="1">
      <c r="A61" s="40" t="s">
        <v>41</v>
      </c>
      <c r="B61" s="36">
        <v>3110.221</v>
      </c>
      <c r="C61" s="78"/>
      <c r="D61" s="79"/>
    </row>
    <row r="62" spans="1:6" ht="18.75" hidden="1">
      <c r="A62" s="40" t="s">
        <v>32</v>
      </c>
      <c r="B62" s="35">
        <v>2210</v>
      </c>
      <c r="C62" s="78"/>
      <c r="D62" s="79"/>
    </row>
    <row r="63" spans="1:6" ht="18.75" hidden="1">
      <c r="A63" s="40" t="s">
        <v>34</v>
      </c>
      <c r="B63" s="35">
        <v>2210</v>
      </c>
      <c r="C63" s="78"/>
      <c r="D63" s="79"/>
    </row>
    <row r="64" spans="1:6" ht="18.75" hidden="1">
      <c r="A64" s="40" t="s">
        <v>40</v>
      </c>
      <c r="B64" s="35">
        <v>2210</v>
      </c>
      <c r="C64" s="62"/>
      <c r="D64" s="63"/>
    </row>
    <row r="65" spans="1:4" ht="18.75" hidden="1">
      <c r="A65" s="40" t="s">
        <v>35</v>
      </c>
      <c r="B65" s="35">
        <v>3110</v>
      </c>
      <c r="C65" s="62"/>
      <c r="D65" s="63"/>
    </row>
    <row r="66" spans="1:4" ht="18.75" hidden="1">
      <c r="A66" s="40" t="s">
        <v>37</v>
      </c>
      <c r="B66" s="35">
        <v>2210</v>
      </c>
      <c r="C66" s="62"/>
      <c r="D66" s="63"/>
    </row>
    <row r="67" spans="1:4" ht="18.75" hidden="1">
      <c r="A67" s="40" t="s">
        <v>38</v>
      </c>
      <c r="B67" s="35">
        <v>2210</v>
      </c>
      <c r="C67" s="62"/>
      <c r="D67" s="63"/>
    </row>
    <row r="68" spans="1:4" ht="18.75" hidden="1">
      <c r="A68" s="40" t="s">
        <v>50</v>
      </c>
      <c r="B68" s="35">
        <v>2240</v>
      </c>
      <c r="C68" s="62"/>
      <c r="D68" s="63"/>
    </row>
    <row r="69" spans="1:4" ht="18.75">
      <c r="A69" s="40" t="s">
        <v>42</v>
      </c>
      <c r="B69" s="35">
        <v>2230</v>
      </c>
      <c r="C69" s="62">
        <v>9126.5400000000009</v>
      </c>
      <c r="D69" s="63"/>
    </row>
    <row r="70" spans="1:4" ht="18.75" hidden="1">
      <c r="A70" s="40" t="s">
        <v>43</v>
      </c>
      <c r="B70" s="35">
        <v>2210</v>
      </c>
      <c r="C70" s="62"/>
      <c r="D70" s="63"/>
    </row>
    <row r="71" spans="1:4" ht="18.75" hidden="1">
      <c r="A71" s="40" t="s">
        <v>49</v>
      </c>
      <c r="B71" s="35">
        <v>2210</v>
      </c>
      <c r="C71" s="62"/>
      <c r="D71" s="63"/>
    </row>
    <row r="72" spans="1:4" ht="18.75" hidden="1">
      <c r="A72" s="40" t="s">
        <v>47</v>
      </c>
      <c r="B72" s="35">
        <v>2210</v>
      </c>
      <c r="C72" s="62"/>
      <c r="D72" s="63"/>
    </row>
    <row r="73" spans="1:4" ht="18.75" hidden="1">
      <c r="A73" s="40" t="s">
        <v>46</v>
      </c>
      <c r="B73" s="35">
        <v>2210</v>
      </c>
      <c r="C73" s="62"/>
      <c r="D73" s="63"/>
    </row>
    <row r="74" spans="1:4" ht="18.75" hidden="1">
      <c r="A74" s="40" t="s">
        <v>48</v>
      </c>
      <c r="B74" s="41">
        <v>2210</v>
      </c>
      <c r="C74" s="62"/>
      <c r="D74" s="63"/>
    </row>
    <row r="75" spans="1:4" ht="18.75" hidden="1">
      <c r="A75" s="58"/>
      <c r="B75" s="59"/>
      <c r="C75" s="62"/>
      <c r="D75" s="63"/>
    </row>
    <row r="76" spans="1:4" ht="18.75">
      <c r="A76" s="58"/>
      <c r="B76" s="59"/>
      <c r="C76" s="60">
        <f>SUM(C58:D74)</f>
        <v>9531.5400000000009</v>
      </c>
      <c r="D76" s="61"/>
    </row>
    <row r="78" spans="1:4" ht="34.5" hidden="1" customHeight="1">
      <c r="A78" s="73" t="s">
        <v>60</v>
      </c>
      <c r="B78" s="74"/>
      <c r="C78" s="74"/>
      <c r="D78" s="74"/>
    </row>
  </sheetData>
  <mergeCells count="31">
    <mergeCell ref="A78:D78"/>
    <mergeCell ref="A53:D53"/>
    <mergeCell ref="C63:D63"/>
    <mergeCell ref="C61:D61"/>
    <mergeCell ref="C59:D59"/>
    <mergeCell ref="C60:D60"/>
    <mergeCell ref="C62:D62"/>
    <mergeCell ref="A57:B57"/>
    <mergeCell ref="C57:D57"/>
    <mergeCell ref="C58:D58"/>
    <mergeCell ref="C64:D64"/>
    <mergeCell ref="C65:D65"/>
    <mergeCell ref="C66:D66"/>
    <mergeCell ref="C67:D67"/>
    <mergeCell ref="C68:D68"/>
    <mergeCell ref="C69:D69"/>
    <mergeCell ref="A3:D3"/>
    <mergeCell ref="A2:D2"/>
    <mergeCell ref="A5:D5"/>
    <mergeCell ref="A28:D28"/>
    <mergeCell ref="A41:D41"/>
    <mergeCell ref="A54:D54"/>
    <mergeCell ref="C70:D70"/>
    <mergeCell ref="A76:B76"/>
    <mergeCell ref="C76:D76"/>
    <mergeCell ref="C71:D71"/>
    <mergeCell ref="C72:D72"/>
    <mergeCell ref="C73:D73"/>
    <mergeCell ref="C74:D74"/>
    <mergeCell ref="A75:B75"/>
    <mergeCell ref="C75:D7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2:I77"/>
  <sheetViews>
    <sheetView workbookViewId="0">
      <selection activeCell="G3" sqref="G3"/>
    </sheetView>
  </sheetViews>
  <sheetFormatPr defaultRowHeight="15"/>
  <cols>
    <col min="1" max="1" width="40.85546875" style="3" customWidth="1"/>
    <col min="2" max="2" width="9.140625" style="1" customWidth="1"/>
    <col min="3" max="3" width="17.7109375" customWidth="1"/>
    <col min="4" max="4" width="16.85546875" customWidth="1"/>
    <col min="5" max="5" width="10.7109375" hidden="1" customWidth="1"/>
    <col min="6" max="6" width="11.5703125" customWidth="1"/>
  </cols>
  <sheetData>
    <row r="2" spans="1:6" ht="58.5" customHeight="1">
      <c r="A2" s="68" t="s">
        <v>62</v>
      </c>
      <c r="B2" s="69"/>
      <c r="C2" s="69"/>
      <c r="D2" s="69"/>
    </row>
    <row r="3" spans="1:6" ht="42" customHeight="1">
      <c r="A3" s="75" t="s">
        <v>57</v>
      </c>
      <c r="B3" s="76"/>
      <c r="C3" s="76"/>
      <c r="D3" s="76"/>
    </row>
    <row r="4" spans="1:6" ht="18.75">
      <c r="A4" s="6"/>
      <c r="B4" s="7"/>
      <c r="C4" s="8"/>
      <c r="D4" s="8"/>
    </row>
    <row r="5" spans="1:6" ht="39.75" customHeight="1">
      <c r="A5" s="70" t="s">
        <v>24</v>
      </c>
      <c r="B5" s="71"/>
      <c r="C5" s="71"/>
      <c r="D5" s="71"/>
    </row>
    <row r="6" spans="1:6" s="2" customFormat="1" ht="75.7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v>774830</v>
      </c>
      <c r="D7" s="23">
        <v>722574.07</v>
      </c>
      <c r="E7" s="26">
        <f>C7-D7</f>
        <v>52255.930000000051</v>
      </c>
      <c r="F7" s="26"/>
    </row>
    <row r="8" spans="1:6" s="2" customFormat="1" ht="18.75">
      <c r="A8" s="21" t="s">
        <v>44</v>
      </c>
      <c r="B8" s="16">
        <v>2120</v>
      </c>
      <c r="C8" s="23">
        <v>170470</v>
      </c>
      <c r="D8" s="23">
        <v>157089.91</v>
      </c>
      <c r="E8" s="26">
        <f t="shared" ref="E8:E25" si="0">C8-D8</f>
        <v>13380.089999999997</v>
      </c>
      <c r="F8" s="26"/>
    </row>
    <row r="9" spans="1:6" ht="37.5">
      <c r="A9" s="11" t="s">
        <v>2</v>
      </c>
      <c r="B9" s="16">
        <v>2210</v>
      </c>
      <c r="C9" s="13">
        <v>41030</v>
      </c>
      <c r="D9" s="13">
        <v>23280</v>
      </c>
      <c r="E9" s="26">
        <f t="shared" si="0"/>
        <v>17750</v>
      </c>
      <c r="F9" s="26"/>
    </row>
    <row r="10" spans="1:6" ht="18.75">
      <c r="A10" s="11" t="s">
        <v>3</v>
      </c>
      <c r="B10" s="16">
        <v>2230</v>
      </c>
      <c r="C10" s="13">
        <v>54670</v>
      </c>
      <c r="D10" s="13">
        <v>48806.6</v>
      </c>
      <c r="E10" s="26">
        <f t="shared" si="0"/>
        <v>5863.4000000000015</v>
      </c>
      <c r="F10" s="26"/>
    </row>
    <row r="11" spans="1:6" ht="37.5">
      <c r="A11" s="11" t="s">
        <v>4</v>
      </c>
      <c r="B11" s="16">
        <v>2240</v>
      </c>
      <c r="C11" s="13">
        <v>7460</v>
      </c>
      <c r="D11" s="13">
        <v>5907.06</v>
      </c>
      <c r="E11" s="26">
        <f t="shared" si="0"/>
        <v>1552.9399999999996</v>
      </c>
      <c r="F11" s="26"/>
    </row>
    <row r="12" spans="1:6" ht="18.75" hidden="1">
      <c r="A12" s="11" t="s">
        <v>5</v>
      </c>
      <c r="B12" s="16">
        <v>2250</v>
      </c>
      <c r="C12" s="13"/>
      <c r="D12" s="13"/>
      <c r="E12" s="26">
        <f t="shared" si="0"/>
        <v>0</v>
      </c>
      <c r="F12" s="26"/>
    </row>
    <row r="13" spans="1:6" ht="18.75" hidden="1">
      <c r="A13" s="11" t="s">
        <v>6</v>
      </c>
      <c r="B13" s="16">
        <v>2271</v>
      </c>
      <c r="C13" s="13"/>
      <c r="D13" s="13"/>
      <c r="E13" s="26">
        <f t="shared" si="0"/>
        <v>0</v>
      </c>
      <c r="F13" s="26"/>
    </row>
    <row r="14" spans="1:6" ht="37.5" hidden="1">
      <c r="A14" s="11" t="s">
        <v>7</v>
      </c>
      <c r="B14" s="16">
        <v>2272</v>
      </c>
      <c r="C14" s="13"/>
      <c r="D14" s="13"/>
      <c r="E14" s="26">
        <f t="shared" si="0"/>
        <v>0</v>
      </c>
      <c r="F14" s="26"/>
    </row>
    <row r="15" spans="1:6" ht="18.75">
      <c r="A15" s="11" t="s">
        <v>8</v>
      </c>
      <c r="B15" s="16">
        <v>2273</v>
      </c>
      <c r="C15" s="13">
        <f>16150+6500</f>
        <v>22650</v>
      </c>
      <c r="D15" s="13">
        <v>21131</v>
      </c>
      <c r="E15" s="26">
        <f t="shared" si="0"/>
        <v>1519</v>
      </c>
      <c r="F15" s="26"/>
    </row>
    <row r="16" spans="1:6" ht="18.75" hidden="1">
      <c r="A16" s="11" t="s">
        <v>9</v>
      </c>
      <c r="B16" s="16">
        <v>2274</v>
      </c>
      <c r="C16" s="13"/>
      <c r="D16" s="13"/>
      <c r="E16" s="26">
        <f t="shared" si="0"/>
        <v>0</v>
      </c>
      <c r="F16" s="26"/>
    </row>
    <row r="17" spans="1:9" ht="18.75" hidden="1">
      <c r="A17" s="11" t="s">
        <v>10</v>
      </c>
      <c r="B17" s="16">
        <v>2275</v>
      </c>
      <c r="C17" s="13"/>
      <c r="D17" s="13"/>
      <c r="E17" s="26">
        <f t="shared" si="0"/>
        <v>0</v>
      </c>
      <c r="F17" s="26"/>
    </row>
    <row r="18" spans="1:9" ht="32.25" hidden="1" customHeight="1">
      <c r="A18" s="11" t="s">
        <v>11</v>
      </c>
      <c r="B18" s="16">
        <v>2282</v>
      </c>
      <c r="C18" s="13"/>
      <c r="D18" s="13"/>
      <c r="E18" s="26">
        <f t="shared" si="0"/>
        <v>0</v>
      </c>
      <c r="F18" s="26"/>
    </row>
    <row r="19" spans="1:9" ht="18" hidden="1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/>
    </row>
    <row r="20" spans="1:9" ht="15.75" customHeight="1">
      <c r="A20" s="11" t="s">
        <v>15</v>
      </c>
      <c r="B20" s="16">
        <v>2800</v>
      </c>
      <c r="C20" s="13">
        <v>10820</v>
      </c>
      <c r="D20" s="13">
        <v>3710.02</v>
      </c>
      <c r="E20" s="26">
        <f t="shared" si="0"/>
        <v>7109.98</v>
      </c>
      <c r="F20" s="26"/>
    </row>
    <row r="21" spans="1:9" ht="36.75" hidden="1" customHeight="1">
      <c r="A21" s="11" t="s">
        <v>12</v>
      </c>
      <c r="B21" s="16">
        <v>3110</v>
      </c>
      <c r="C21" s="13"/>
      <c r="D21" s="13"/>
      <c r="E21" s="26">
        <f t="shared" si="0"/>
        <v>0</v>
      </c>
      <c r="F21" s="26"/>
      <c r="H21" s="38"/>
    </row>
    <row r="22" spans="1:9" ht="37.5" hidden="1">
      <c r="A22" s="11" t="s">
        <v>20</v>
      </c>
      <c r="B22" s="16">
        <v>3122</v>
      </c>
      <c r="C22" s="13"/>
      <c r="D22" s="13"/>
      <c r="E22" s="26">
        <f t="shared" si="0"/>
        <v>0</v>
      </c>
      <c r="F22" s="26"/>
      <c r="I22" t="s">
        <v>19</v>
      </c>
    </row>
    <row r="23" spans="1:9" ht="37.5" hidden="1">
      <c r="A23" s="11" t="s">
        <v>21</v>
      </c>
      <c r="B23" s="16">
        <v>3132</v>
      </c>
      <c r="C23" s="13"/>
      <c r="D23" s="13"/>
      <c r="E23" s="26">
        <f t="shared" si="0"/>
        <v>0</v>
      </c>
      <c r="F23" s="26"/>
    </row>
    <row r="24" spans="1:9" ht="37.5" hidden="1">
      <c r="A24" s="32" t="s">
        <v>45</v>
      </c>
      <c r="B24" s="16">
        <v>3142</v>
      </c>
      <c r="C24" s="13"/>
      <c r="D24" s="13"/>
      <c r="E24" s="26">
        <f t="shared" si="0"/>
        <v>0</v>
      </c>
      <c r="F24" s="26"/>
    </row>
    <row r="25" spans="1:9" ht="18.75">
      <c r="A25" s="11" t="s">
        <v>13</v>
      </c>
      <c r="B25" s="16"/>
      <c r="C25" s="14">
        <f>SUM(C7:C24)</f>
        <v>1081930</v>
      </c>
      <c r="D25" s="14">
        <f>SUM(D7:D24)</f>
        <v>982498.66</v>
      </c>
      <c r="E25" s="26">
        <f t="shared" si="0"/>
        <v>99431.339999999967</v>
      </c>
      <c r="F25" s="26"/>
    </row>
    <row r="26" spans="1:9" ht="18.75">
      <c r="A26" s="6"/>
      <c r="B26" s="22"/>
      <c r="C26" s="8"/>
      <c r="D26" s="8"/>
    </row>
    <row r="27" spans="1:9">
      <c r="C27" s="4"/>
      <c r="D27" s="4"/>
    </row>
    <row r="28" spans="1:9" ht="30" customHeight="1">
      <c r="A28" s="68" t="s">
        <v>25</v>
      </c>
      <c r="B28" s="72"/>
      <c r="C28" s="72"/>
      <c r="D28" s="72"/>
    </row>
    <row r="29" spans="1:9">
      <c r="D29" s="30"/>
    </row>
    <row r="30" spans="1:9" ht="75">
      <c r="A30" s="15" t="s">
        <v>0</v>
      </c>
      <c r="B30" s="15" t="s">
        <v>1</v>
      </c>
      <c r="C30" s="10"/>
      <c r="D30" s="10" t="s">
        <v>18</v>
      </c>
    </row>
    <row r="31" spans="1:9" ht="37.5">
      <c r="A31" s="11" t="s">
        <v>2</v>
      </c>
      <c r="B31" s="17">
        <v>2210</v>
      </c>
      <c r="C31" s="13">
        <v>1200</v>
      </c>
      <c r="D31" s="13"/>
      <c r="F31" s="26"/>
    </row>
    <row r="32" spans="1:9" ht="18.75">
      <c r="A32" s="12" t="s">
        <v>3</v>
      </c>
      <c r="B32" s="17">
        <v>2230</v>
      </c>
      <c r="C32" s="13">
        <v>4240</v>
      </c>
      <c r="D32" s="13">
        <v>4237</v>
      </c>
      <c r="F32" s="26"/>
    </row>
    <row r="33" spans="1:6" ht="18.75" hidden="1">
      <c r="A33" s="12" t="s">
        <v>4</v>
      </c>
      <c r="B33" s="17">
        <v>2240</v>
      </c>
      <c r="C33" s="13"/>
      <c r="D33" s="13"/>
      <c r="F33" s="26"/>
    </row>
    <row r="34" spans="1:6" ht="18.75" hidden="1">
      <c r="A34" s="12" t="s">
        <v>10</v>
      </c>
      <c r="B34" s="17">
        <v>2275</v>
      </c>
      <c r="C34" s="13"/>
      <c r="D34" s="13"/>
      <c r="F34" s="26"/>
    </row>
    <row r="35" spans="1:6" ht="18.75" hidden="1">
      <c r="A35" s="11" t="s">
        <v>15</v>
      </c>
      <c r="B35" s="17">
        <v>2800</v>
      </c>
      <c r="C35" s="13"/>
      <c r="D35" s="13"/>
      <c r="F35" s="26"/>
    </row>
    <row r="36" spans="1:6" ht="56.25" hidden="1">
      <c r="A36" s="11" t="s">
        <v>12</v>
      </c>
      <c r="B36" s="17">
        <v>3110</v>
      </c>
      <c r="C36" s="13"/>
      <c r="D36" s="13"/>
      <c r="F36" s="26"/>
    </row>
    <row r="37" spans="1:6" ht="18.75" hidden="1">
      <c r="A37" s="18" t="s">
        <v>16</v>
      </c>
      <c r="B37" s="19">
        <v>3132</v>
      </c>
      <c r="C37" s="20"/>
      <c r="D37" s="20"/>
      <c r="F37" s="26"/>
    </row>
    <row r="38" spans="1:6" ht="18.75">
      <c r="A38" s="11" t="s">
        <v>13</v>
      </c>
      <c r="B38" s="17"/>
      <c r="C38" s="14">
        <f>SUM(C31:C37)</f>
        <v>5440</v>
      </c>
      <c r="D38" s="14">
        <f>SUM(D31:D37)</f>
        <v>4237</v>
      </c>
      <c r="F38" s="26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4.5" customHeight="1">
      <c r="A41" s="73" t="s">
        <v>26</v>
      </c>
      <c r="B41" s="73"/>
      <c r="C41" s="73"/>
      <c r="D41" s="73"/>
    </row>
    <row r="42" spans="1:6">
      <c r="A42" s="1"/>
      <c r="B42" s="5"/>
      <c r="C42" s="4"/>
      <c r="D42" s="4"/>
    </row>
    <row r="43" spans="1:6" ht="75">
      <c r="A43" s="42" t="s">
        <v>0</v>
      </c>
      <c r="B43" s="42" t="s">
        <v>1</v>
      </c>
      <c r="C43" s="10" t="s">
        <v>23</v>
      </c>
      <c r="D43" s="10" t="s">
        <v>18</v>
      </c>
    </row>
    <row r="44" spans="1:6" ht="37.5">
      <c r="A44" s="40" t="s">
        <v>2</v>
      </c>
      <c r="B44" s="17">
        <v>2210</v>
      </c>
      <c r="C44" s="37">
        <v>20852.8</v>
      </c>
      <c r="D44" s="37">
        <v>20852.8</v>
      </c>
      <c r="F44" s="26"/>
    </row>
    <row r="45" spans="1:6" ht="18.75">
      <c r="A45" s="12" t="s">
        <v>3</v>
      </c>
      <c r="B45" s="17">
        <v>2230</v>
      </c>
      <c r="C45" s="37">
        <v>3903.35</v>
      </c>
      <c r="D45" s="37">
        <v>3903.35</v>
      </c>
      <c r="F45" s="26"/>
    </row>
    <row r="46" spans="1:6" ht="18.75" hidden="1">
      <c r="A46" s="12" t="s">
        <v>4</v>
      </c>
      <c r="B46" s="17">
        <v>2240</v>
      </c>
      <c r="C46" s="37"/>
      <c r="D46" s="37"/>
      <c r="F46" s="26"/>
    </row>
    <row r="47" spans="1:6" ht="18.75" hidden="1">
      <c r="A47" s="12" t="s">
        <v>10</v>
      </c>
      <c r="B47" s="17">
        <v>2275</v>
      </c>
      <c r="C47" s="37"/>
      <c r="D47" s="37"/>
      <c r="F47" s="26"/>
    </row>
    <row r="48" spans="1:6" ht="18.75" hidden="1">
      <c r="A48" s="40" t="s">
        <v>15</v>
      </c>
      <c r="B48" s="17">
        <v>2800</v>
      </c>
      <c r="C48" s="37"/>
      <c r="D48" s="37"/>
      <c r="F48" s="26"/>
    </row>
    <row r="49" spans="1:6" ht="56.25" hidden="1">
      <c r="A49" s="40" t="s">
        <v>12</v>
      </c>
      <c r="B49" s="17">
        <v>3110</v>
      </c>
      <c r="C49" s="37"/>
      <c r="D49" s="37"/>
      <c r="F49" s="26"/>
    </row>
    <row r="50" spans="1:6" ht="18.75" hidden="1">
      <c r="A50" s="18" t="s">
        <v>16</v>
      </c>
      <c r="B50" s="19">
        <v>3132</v>
      </c>
      <c r="C50" s="13"/>
      <c r="D50" s="20"/>
      <c r="F50" s="26"/>
    </row>
    <row r="51" spans="1:6" ht="18.75">
      <c r="A51" s="40" t="s">
        <v>13</v>
      </c>
      <c r="B51" s="17"/>
      <c r="C51" s="14">
        <f>SUM(C44:C50)</f>
        <v>24756.149999999998</v>
      </c>
      <c r="D51" s="14">
        <f>SUM(D44:D50)</f>
        <v>24756.149999999998</v>
      </c>
      <c r="F51" s="26"/>
    </row>
    <row r="54" spans="1:6" ht="41.25" customHeight="1">
      <c r="A54" s="73" t="s">
        <v>63</v>
      </c>
      <c r="B54" s="77"/>
      <c r="C54" s="77"/>
      <c r="D54" s="77"/>
    </row>
    <row r="55" spans="1:6" ht="37.5" customHeight="1">
      <c r="A55" s="73"/>
      <c r="B55" s="74"/>
      <c r="C55" s="74"/>
      <c r="D55" s="74"/>
    </row>
    <row r="57" spans="1:6" ht="18.75">
      <c r="A57" s="83" t="s">
        <v>27</v>
      </c>
      <c r="B57" s="84"/>
      <c r="C57" s="66" t="s">
        <v>28</v>
      </c>
      <c r="D57" s="65"/>
    </row>
    <row r="58" spans="1:6" ht="18.75">
      <c r="A58" s="40" t="s">
        <v>39</v>
      </c>
      <c r="B58" s="48">
        <v>2210</v>
      </c>
      <c r="C58" s="62">
        <f>702+1352+423.8</f>
        <v>2477.8000000000002</v>
      </c>
      <c r="D58" s="63"/>
      <c r="F58" s="33"/>
    </row>
    <row r="59" spans="1:6" ht="18" hidden="1" customHeight="1">
      <c r="A59" s="40" t="s">
        <v>33</v>
      </c>
      <c r="B59" s="48">
        <v>2210</v>
      </c>
      <c r="C59" s="62"/>
      <c r="D59" s="63"/>
    </row>
    <row r="60" spans="1:6" ht="18.75" hidden="1" customHeight="1">
      <c r="A60" s="40" t="s">
        <v>36</v>
      </c>
      <c r="B60" s="48">
        <v>2210</v>
      </c>
      <c r="C60" s="62"/>
      <c r="D60" s="63"/>
    </row>
    <row r="61" spans="1:6" ht="18.75" hidden="1" customHeight="1">
      <c r="A61" s="40" t="s">
        <v>41</v>
      </c>
      <c r="B61" s="47" t="s">
        <v>54</v>
      </c>
      <c r="C61" s="62"/>
      <c r="D61" s="63"/>
    </row>
    <row r="62" spans="1:6" ht="18.75" customHeight="1">
      <c r="A62" s="40" t="s">
        <v>32</v>
      </c>
      <c r="B62" s="48">
        <v>2210</v>
      </c>
      <c r="C62" s="62">
        <v>18375</v>
      </c>
      <c r="D62" s="63"/>
    </row>
    <row r="63" spans="1:6" ht="18.75" hidden="1" customHeight="1">
      <c r="A63" s="40" t="s">
        <v>34</v>
      </c>
      <c r="B63" s="48">
        <v>2210</v>
      </c>
      <c r="C63" s="62"/>
      <c r="D63" s="63"/>
    </row>
    <row r="64" spans="1:6" ht="18.75" hidden="1">
      <c r="A64" s="40" t="s">
        <v>40</v>
      </c>
      <c r="B64" s="48">
        <v>2210</v>
      </c>
      <c r="C64" s="62"/>
      <c r="D64" s="63"/>
    </row>
    <row r="65" spans="1:4" ht="18.75" hidden="1" customHeight="1">
      <c r="A65" s="40" t="s">
        <v>35</v>
      </c>
      <c r="B65" s="48">
        <v>3110</v>
      </c>
      <c r="C65" s="62"/>
      <c r="D65" s="63"/>
    </row>
    <row r="66" spans="1:4" ht="18.75" hidden="1" customHeight="1">
      <c r="A66" s="40" t="s">
        <v>37</v>
      </c>
      <c r="B66" s="48">
        <v>2210</v>
      </c>
      <c r="C66" s="78"/>
      <c r="D66" s="79"/>
    </row>
    <row r="67" spans="1:4" ht="18.75" hidden="1" customHeight="1">
      <c r="A67" s="40" t="s">
        <v>38</v>
      </c>
      <c r="B67" s="48">
        <v>2210</v>
      </c>
      <c r="C67" s="78"/>
      <c r="D67" s="79"/>
    </row>
    <row r="68" spans="1:4" ht="18.75" hidden="1" customHeight="1">
      <c r="A68" s="40" t="s">
        <v>50</v>
      </c>
      <c r="B68" s="48">
        <v>2240</v>
      </c>
      <c r="C68" s="78"/>
      <c r="D68" s="79"/>
    </row>
    <row r="69" spans="1:4" ht="18.75">
      <c r="A69" s="40" t="s">
        <v>42</v>
      </c>
      <c r="B69" s="48">
        <v>2230</v>
      </c>
      <c r="C69" s="62">
        <v>3903.35</v>
      </c>
      <c r="D69" s="63"/>
    </row>
    <row r="70" spans="1:4" ht="18.75" hidden="1">
      <c r="A70" s="40" t="s">
        <v>43</v>
      </c>
      <c r="B70" s="48">
        <v>2210</v>
      </c>
      <c r="C70" s="78"/>
      <c r="D70" s="79"/>
    </row>
    <row r="71" spans="1:4" ht="18.75" hidden="1" customHeight="1">
      <c r="A71" s="40" t="s">
        <v>49</v>
      </c>
      <c r="B71" s="48">
        <v>2210</v>
      </c>
      <c r="C71" s="62"/>
      <c r="D71" s="63"/>
    </row>
    <row r="72" spans="1:4" ht="18.75" hidden="1" customHeight="1">
      <c r="A72" s="40" t="s">
        <v>47</v>
      </c>
      <c r="B72" s="48">
        <v>2210</v>
      </c>
      <c r="C72" s="62"/>
      <c r="D72" s="63"/>
    </row>
    <row r="73" spans="1:4" ht="18.75" hidden="1" customHeight="1">
      <c r="A73" s="40" t="s">
        <v>46</v>
      </c>
      <c r="B73" s="48">
        <v>2210</v>
      </c>
      <c r="C73" s="62"/>
      <c r="D73" s="63"/>
    </row>
    <row r="74" spans="1:4" ht="18.75" hidden="1" customHeight="1">
      <c r="A74" s="40" t="s">
        <v>48</v>
      </c>
      <c r="B74" s="41">
        <v>2210</v>
      </c>
      <c r="C74" s="62"/>
      <c r="D74" s="63"/>
    </row>
    <row r="75" spans="1:4" ht="37.5" hidden="1">
      <c r="A75" s="40" t="s">
        <v>52</v>
      </c>
      <c r="B75" s="41">
        <v>3110</v>
      </c>
      <c r="C75" s="62"/>
      <c r="D75" s="63"/>
    </row>
    <row r="76" spans="1:4" ht="18.75" hidden="1">
      <c r="A76" s="58"/>
      <c r="B76" s="59"/>
      <c r="C76" s="62"/>
      <c r="D76" s="63"/>
    </row>
    <row r="77" spans="1:4" ht="18.75">
      <c r="A77" s="58"/>
      <c r="B77" s="59"/>
      <c r="C77" s="60">
        <f>SUM(C58:D76)</f>
        <v>24756.149999999998</v>
      </c>
      <c r="D77" s="61"/>
    </row>
  </sheetData>
  <mergeCells count="31">
    <mergeCell ref="A54:D54"/>
    <mergeCell ref="C74:D74"/>
    <mergeCell ref="A3:D3"/>
    <mergeCell ref="A2:D2"/>
    <mergeCell ref="A5:D5"/>
    <mergeCell ref="A28:D28"/>
    <mergeCell ref="A41:D41"/>
    <mergeCell ref="A55:D55"/>
    <mergeCell ref="A57:B57"/>
    <mergeCell ref="C57:D57"/>
    <mergeCell ref="C60:D60"/>
    <mergeCell ref="C61:D61"/>
    <mergeCell ref="C62:D62"/>
    <mergeCell ref="C63:D63"/>
    <mergeCell ref="C64:D64"/>
    <mergeCell ref="C70:D70"/>
    <mergeCell ref="A77:B77"/>
    <mergeCell ref="C77:D77"/>
    <mergeCell ref="C75:D75"/>
    <mergeCell ref="A76:B76"/>
    <mergeCell ref="C76:D76"/>
    <mergeCell ref="C59:D59"/>
    <mergeCell ref="C58:D58"/>
    <mergeCell ref="C72:D72"/>
    <mergeCell ref="C73:D73"/>
    <mergeCell ref="C65:D65"/>
    <mergeCell ref="C66:D66"/>
    <mergeCell ref="C67:D67"/>
    <mergeCell ref="C68:D68"/>
    <mergeCell ref="C69:D69"/>
    <mergeCell ref="C71:D7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77"/>
  <sheetViews>
    <sheetView workbookViewId="0">
      <selection activeCell="G5" sqref="G5"/>
    </sheetView>
  </sheetViews>
  <sheetFormatPr defaultRowHeight="15"/>
  <cols>
    <col min="1" max="1" width="40.85546875" style="3" customWidth="1"/>
    <col min="2" max="2" width="9.42578125" style="1" customWidth="1"/>
    <col min="3" max="3" width="18.28515625" customWidth="1"/>
    <col min="4" max="4" width="14.42578125" customWidth="1"/>
    <col min="5" max="5" width="10" hidden="1" customWidth="1"/>
    <col min="6" max="6" width="11.42578125" customWidth="1"/>
  </cols>
  <sheetData>
    <row r="2" spans="1:9" ht="58.5" customHeight="1">
      <c r="A2" s="68" t="s">
        <v>62</v>
      </c>
      <c r="B2" s="69"/>
      <c r="C2" s="69"/>
      <c r="D2" s="69"/>
    </row>
    <row r="3" spans="1:9" ht="65.25" customHeight="1">
      <c r="A3" s="75" t="s">
        <v>58</v>
      </c>
      <c r="B3" s="76"/>
      <c r="C3" s="76"/>
      <c r="D3" s="76"/>
      <c r="I3" s="31"/>
    </row>
    <row r="4" spans="1:9" ht="18.75">
      <c r="A4" s="6"/>
      <c r="B4" s="7"/>
      <c r="C4" s="8"/>
      <c r="D4" s="8"/>
    </row>
    <row r="5" spans="1:9" ht="39.75" customHeight="1">
      <c r="A5" s="70" t="s">
        <v>24</v>
      </c>
      <c r="B5" s="71"/>
      <c r="C5" s="71"/>
      <c r="D5" s="71"/>
    </row>
    <row r="6" spans="1:9" s="2" customFormat="1" ht="75.7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9" s="2" customFormat="1" ht="18.75">
      <c r="A7" s="21" t="s">
        <v>22</v>
      </c>
      <c r="B7" s="16">
        <v>2111</v>
      </c>
      <c r="C7" s="23">
        <v>1073810</v>
      </c>
      <c r="D7" s="23">
        <f>969757.45+28680.65</f>
        <v>998438.1</v>
      </c>
      <c r="E7" s="26">
        <f>C7-D7</f>
        <v>75371.900000000023</v>
      </c>
      <c r="F7" s="26"/>
    </row>
    <row r="8" spans="1:9" s="2" customFormat="1" ht="18.75">
      <c r="A8" s="21" t="s">
        <v>44</v>
      </c>
      <c r="B8" s="16">
        <v>2120</v>
      </c>
      <c r="C8" s="23">
        <f>236180-2500</f>
        <v>233680</v>
      </c>
      <c r="D8" s="23">
        <f>217215.31+6394.4</f>
        <v>223609.71</v>
      </c>
      <c r="E8" s="26">
        <f t="shared" ref="E8:E25" si="0">C8-D8</f>
        <v>10070.290000000008</v>
      </c>
      <c r="F8" s="26"/>
    </row>
    <row r="9" spans="1:9" ht="37.5">
      <c r="A9" s="11" t="s">
        <v>2</v>
      </c>
      <c r="B9" s="16">
        <v>2210</v>
      </c>
      <c r="C9" s="13">
        <v>23150</v>
      </c>
      <c r="D9" s="13">
        <v>16296</v>
      </c>
      <c r="E9" s="26">
        <f t="shared" si="0"/>
        <v>6854</v>
      </c>
      <c r="F9" s="26"/>
    </row>
    <row r="10" spans="1:9" ht="18.75">
      <c r="A10" s="11" t="s">
        <v>3</v>
      </c>
      <c r="B10" s="16">
        <v>2230</v>
      </c>
      <c r="C10" s="13">
        <v>77120</v>
      </c>
      <c r="D10" s="13">
        <v>73492.600000000006</v>
      </c>
      <c r="E10" s="26">
        <f t="shared" si="0"/>
        <v>3627.3999999999942</v>
      </c>
      <c r="F10" s="26"/>
    </row>
    <row r="11" spans="1:9" ht="37.5">
      <c r="A11" s="11" t="s">
        <v>4</v>
      </c>
      <c r="B11" s="16">
        <v>2240</v>
      </c>
      <c r="C11" s="13">
        <f>248439.44-240319.44</f>
        <v>8120</v>
      </c>
      <c r="D11" s="13">
        <v>6085.82</v>
      </c>
      <c r="E11" s="26">
        <f t="shared" si="0"/>
        <v>2034.1800000000003</v>
      </c>
      <c r="F11" s="26"/>
    </row>
    <row r="12" spans="1:9" ht="18.75" hidden="1">
      <c r="A12" s="11" t="s">
        <v>5</v>
      </c>
      <c r="B12" s="16">
        <v>2250</v>
      </c>
      <c r="C12" s="13"/>
      <c r="D12" s="13"/>
      <c r="E12" s="26">
        <f t="shared" si="0"/>
        <v>0</v>
      </c>
      <c r="F12" s="26"/>
    </row>
    <row r="13" spans="1:9" ht="18.75" hidden="1">
      <c r="A13" s="11" t="s">
        <v>6</v>
      </c>
      <c r="B13" s="16">
        <v>2271</v>
      </c>
      <c r="C13" s="13"/>
      <c r="D13" s="13"/>
      <c r="E13" s="26">
        <f t="shared" si="0"/>
        <v>0</v>
      </c>
      <c r="F13" s="26"/>
    </row>
    <row r="14" spans="1:9" ht="37.5" hidden="1">
      <c r="A14" s="11" t="s">
        <v>7</v>
      </c>
      <c r="B14" s="16">
        <v>2272</v>
      </c>
      <c r="C14" s="13"/>
      <c r="D14" s="13"/>
      <c r="E14" s="26">
        <f t="shared" si="0"/>
        <v>0</v>
      </c>
      <c r="F14" s="26"/>
    </row>
    <row r="15" spans="1:9" ht="18.75">
      <c r="A15" s="11" t="s">
        <v>8</v>
      </c>
      <c r="B15" s="16">
        <v>2273</v>
      </c>
      <c r="C15" s="13">
        <v>24040</v>
      </c>
      <c r="D15" s="13">
        <v>21070.560000000001</v>
      </c>
      <c r="E15" s="26">
        <f t="shared" si="0"/>
        <v>2969.4399999999987</v>
      </c>
      <c r="F15" s="26"/>
    </row>
    <row r="16" spans="1:9" ht="18.75" hidden="1">
      <c r="A16" s="11" t="s">
        <v>9</v>
      </c>
      <c r="B16" s="16">
        <v>2274</v>
      </c>
      <c r="C16" s="13"/>
      <c r="D16" s="13"/>
      <c r="E16" s="26">
        <f t="shared" si="0"/>
        <v>0</v>
      </c>
      <c r="F16" s="26"/>
    </row>
    <row r="17" spans="1:9" ht="18.75" hidden="1">
      <c r="A17" s="11" t="s">
        <v>10</v>
      </c>
      <c r="B17" s="16">
        <v>2275</v>
      </c>
      <c r="C17" s="13"/>
      <c r="D17" s="13"/>
      <c r="E17" s="26">
        <f t="shared" si="0"/>
        <v>0</v>
      </c>
      <c r="F17" s="26"/>
    </row>
    <row r="18" spans="1:9" ht="33.75" hidden="1" customHeight="1">
      <c r="A18" s="11" t="s">
        <v>11</v>
      </c>
      <c r="B18" s="16">
        <v>2282</v>
      </c>
      <c r="C18" s="13"/>
      <c r="D18" s="13"/>
      <c r="E18" s="26">
        <f t="shared" si="0"/>
        <v>0</v>
      </c>
      <c r="F18" s="26"/>
    </row>
    <row r="19" spans="1:9" ht="18" hidden="1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/>
    </row>
    <row r="20" spans="1:9" ht="15.75" customHeight="1">
      <c r="A20" s="11" t="s">
        <v>15</v>
      </c>
      <c r="B20" s="16">
        <v>2800</v>
      </c>
      <c r="C20" s="13">
        <v>15080</v>
      </c>
      <c r="D20" s="13">
        <v>4492.82</v>
      </c>
      <c r="E20" s="26">
        <f t="shared" si="0"/>
        <v>10587.18</v>
      </c>
      <c r="F20" s="26"/>
    </row>
    <row r="21" spans="1:9" ht="39" hidden="1" customHeight="1">
      <c r="A21" s="11" t="s">
        <v>12</v>
      </c>
      <c r="B21" s="16">
        <v>3110</v>
      </c>
      <c r="C21" s="13"/>
      <c r="D21" s="13"/>
      <c r="E21" s="26">
        <f t="shared" si="0"/>
        <v>0</v>
      </c>
      <c r="F21" s="26"/>
      <c r="H21" s="38"/>
    </row>
    <row r="22" spans="1:9" ht="37.5" hidden="1">
      <c r="A22" s="11" t="s">
        <v>20</v>
      </c>
      <c r="B22" s="16">
        <v>3122</v>
      </c>
      <c r="C22" s="13"/>
      <c r="D22" s="13"/>
      <c r="E22" s="26">
        <f t="shared" si="0"/>
        <v>0</v>
      </c>
      <c r="F22" s="26"/>
      <c r="I22" t="s">
        <v>19</v>
      </c>
    </row>
    <row r="23" spans="1:9" ht="37.5" hidden="1">
      <c r="A23" s="11" t="s">
        <v>21</v>
      </c>
      <c r="B23" s="16">
        <v>3132</v>
      </c>
      <c r="C23" s="13"/>
      <c r="D23" s="13"/>
      <c r="E23" s="26">
        <f t="shared" si="0"/>
        <v>0</v>
      </c>
      <c r="F23" s="26"/>
    </row>
    <row r="24" spans="1:9" ht="37.5" hidden="1">
      <c r="A24" s="32" t="s">
        <v>45</v>
      </c>
      <c r="B24" s="16">
        <v>3142</v>
      </c>
      <c r="C24" s="13"/>
      <c r="D24" s="13"/>
      <c r="E24" s="26">
        <f t="shared" si="0"/>
        <v>0</v>
      </c>
      <c r="F24" s="26"/>
    </row>
    <row r="25" spans="1:9" ht="18.75">
      <c r="A25" s="11" t="s">
        <v>13</v>
      </c>
      <c r="B25" s="16"/>
      <c r="C25" s="14">
        <f>SUM(C7:C24)</f>
        <v>1455000</v>
      </c>
      <c r="D25" s="14">
        <f>SUM(D7:D24)</f>
        <v>1343485.6100000003</v>
      </c>
      <c r="E25" s="26">
        <f t="shared" si="0"/>
        <v>111514.38999999966</v>
      </c>
      <c r="F25" s="26"/>
    </row>
    <row r="26" spans="1:9" ht="18.75">
      <c r="A26" s="6"/>
      <c r="B26" s="7"/>
      <c r="C26" s="8"/>
      <c r="D26" s="8"/>
    </row>
    <row r="27" spans="1:9" ht="33.75" customHeight="1">
      <c r="A27" s="68" t="s">
        <v>25</v>
      </c>
      <c r="B27" s="72"/>
      <c r="C27" s="72"/>
      <c r="D27" s="72"/>
    </row>
    <row r="28" spans="1:9" ht="18.75">
      <c r="A28" s="27"/>
      <c r="B28" s="29"/>
      <c r="C28" s="29"/>
      <c r="D28" s="30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13">
        <v>1800</v>
      </c>
      <c r="D30" s="13"/>
      <c r="F30" s="26"/>
    </row>
    <row r="31" spans="1:9" ht="18.75">
      <c r="A31" s="12" t="s">
        <v>3</v>
      </c>
      <c r="B31" s="17">
        <v>2230</v>
      </c>
      <c r="C31" s="13">
        <v>6430</v>
      </c>
      <c r="D31" s="13">
        <v>6422</v>
      </c>
      <c r="F31" s="26"/>
    </row>
    <row r="32" spans="1:9" ht="18.75">
      <c r="A32" s="12" t="s">
        <v>4</v>
      </c>
      <c r="B32" s="17">
        <v>2240</v>
      </c>
      <c r="C32" s="13">
        <v>500</v>
      </c>
      <c r="D32" s="13"/>
      <c r="F32" s="26"/>
    </row>
    <row r="33" spans="1:6" ht="18.75">
      <c r="A33" s="40" t="s">
        <v>10</v>
      </c>
      <c r="B33" s="35">
        <v>2275</v>
      </c>
      <c r="C33" s="13">
        <v>50</v>
      </c>
      <c r="D33" s="13"/>
      <c r="F33" s="26"/>
    </row>
    <row r="34" spans="1:6" ht="18.75" hidden="1">
      <c r="A34" s="11" t="s">
        <v>15</v>
      </c>
      <c r="B34" s="17">
        <v>2800</v>
      </c>
      <c r="C34" s="13"/>
      <c r="D34" s="13"/>
      <c r="F34" s="26"/>
    </row>
    <row r="35" spans="1:6" ht="56.25" hidden="1">
      <c r="A35" s="11" t="s">
        <v>12</v>
      </c>
      <c r="B35" s="17">
        <v>3110</v>
      </c>
      <c r="C35" s="13"/>
      <c r="D35" s="13"/>
      <c r="F35" s="26"/>
    </row>
    <row r="36" spans="1:6" ht="18.75" hidden="1">
      <c r="A36" s="18" t="s">
        <v>16</v>
      </c>
      <c r="B36" s="19">
        <v>3132</v>
      </c>
      <c r="C36" s="20"/>
      <c r="D36" s="20"/>
      <c r="F36" s="26"/>
    </row>
    <row r="37" spans="1:6" ht="18.75">
      <c r="A37" s="11" t="s">
        <v>13</v>
      </c>
      <c r="B37" s="17"/>
      <c r="C37" s="14">
        <f>SUM(C30:C36)</f>
        <v>8780</v>
      </c>
      <c r="D37" s="14">
        <f>SUM(D30:D36)</f>
        <v>6422</v>
      </c>
      <c r="F37" s="26"/>
    </row>
    <row r="38" spans="1:6" ht="18.75">
      <c r="A38" s="43"/>
      <c r="B38" s="44"/>
      <c r="C38" s="45"/>
      <c r="D38" s="45"/>
      <c r="F38" s="26"/>
    </row>
    <row r="39" spans="1:6">
      <c r="A39" s="1"/>
      <c r="B39" s="5"/>
      <c r="C39" s="4"/>
      <c r="D39" s="4"/>
    </row>
    <row r="40" spans="1:6" ht="33.75" customHeight="1">
      <c r="A40" s="73" t="s">
        <v>26</v>
      </c>
      <c r="B40" s="74"/>
      <c r="C40" s="74"/>
      <c r="D40" s="74"/>
    </row>
    <row r="41" spans="1:6">
      <c r="A41" s="1"/>
      <c r="B41" s="5"/>
      <c r="C41" s="4"/>
      <c r="D41" s="4"/>
    </row>
    <row r="42" spans="1:6" ht="7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37">
        <v>1660</v>
      </c>
      <c r="D43" s="37">
        <v>1660</v>
      </c>
      <c r="F43" s="26"/>
    </row>
    <row r="44" spans="1:6" ht="18.75">
      <c r="A44" s="12" t="s">
        <v>3</v>
      </c>
      <c r="B44" s="17">
        <v>2230</v>
      </c>
      <c r="C44" s="37">
        <v>11046.17</v>
      </c>
      <c r="D44" s="37">
        <v>11046.17</v>
      </c>
      <c r="F44" s="26"/>
    </row>
    <row r="45" spans="1:6" ht="18.75" hidden="1">
      <c r="A45" s="12" t="s">
        <v>4</v>
      </c>
      <c r="B45" s="17">
        <v>2240</v>
      </c>
      <c r="C45" s="37"/>
      <c r="D45" s="37"/>
      <c r="F45" s="26"/>
    </row>
    <row r="46" spans="1:6" ht="18.75" hidden="1">
      <c r="A46" s="12" t="s">
        <v>10</v>
      </c>
      <c r="B46" s="17">
        <v>2275</v>
      </c>
      <c r="C46" s="37"/>
      <c r="D46" s="37"/>
      <c r="F46" s="26"/>
    </row>
    <row r="47" spans="1:6" ht="18.75" hidden="1">
      <c r="A47" s="11" t="s">
        <v>15</v>
      </c>
      <c r="B47" s="17">
        <v>2800</v>
      </c>
      <c r="C47" s="37"/>
      <c r="D47" s="37"/>
      <c r="F47" s="26"/>
    </row>
    <row r="48" spans="1:6" ht="56.25" hidden="1">
      <c r="A48" s="11" t="s">
        <v>12</v>
      </c>
      <c r="B48" s="17">
        <v>3110</v>
      </c>
      <c r="C48" s="37"/>
      <c r="D48" s="37"/>
      <c r="F48" s="26"/>
    </row>
    <row r="49" spans="1:6" ht="18.75" hidden="1">
      <c r="A49" s="18" t="s">
        <v>16</v>
      </c>
      <c r="B49" s="19">
        <v>3132</v>
      </c>
      <c r="C49" s="13"/>
      <c r="D49" s="20"/>
      <c r="F49" s="26"/>
    </row>
    <row r="50" spans="1:6" ht="18.75">
      <c r="A50" s="11" t="s">
        <v>13</v>
      </c>
      <c r="B50" s="17"/>
      <c r="C50" s="14">
        <f>SUM(C43:C48)</f>
        <v>12706.17</v>
      </c>
      <c r="D50" s="14">
        <f>D43+D44+D47+D48+D49+D45</f>
        <v>12706.17</v>
      </c>
      <c r="F50" s="26"/>
    </row>
    <row r="54" spans="1:6" ht="34.5" customHeight="1">
      <c r="A54" s="73" t="s">
        <v>63</v>
      </c>
      <c r="B54" s="74"/>
      <c r="C54" s="74"/>
      <c r="D54" s="74"/>
    </row>
    <row r="56" spans="1:6" ht="18.75">
      <c r="A56" s="64" t="s">
        <v>27</v>
      </c>
      <c r="B56" s="65"/>
      <c r="C56" s="66" t="s">
        <v>28</v>
      </c>
      <c r="D56" s="65"/>
    </row>
    <row r="57" spans="1:6" ht="18.75">
      <c r="A57" s="40" t="s">
        <v>39</v>
      </c>
      <c r="B57" s="35">
        <v>2210</v>
      </c>
      <c r="C57" s="67">
        <f>594+286+780</f>
        <v>1660</v>
      </c>
      <c r="D57" s="67"/>
    </row>
    <row r="58" spans="1:6" ht="17.25" hidden="1" customHeight="1">
      <c r="A58" s="40" t="s">
        <v>33</v>
      </c>
      <c r="B58" s="35">
        <v>2210</v>
      </c>
      <c r="C58" s="78"/>
      <c r="D58" s="79"/>
    </row>
    <row r="59" spans="1:6" ht="18.75" hidden="1">
      <c r="A59" s="40" t="s">
        <v>36</v>
      </c>
      <c r="B59" s="35">
        <v>2210</v>
      </c>
      <c r="C59" s="78"/>
      <c r="D59" s="79"/>
    </row>
    <row r="60" spans="1:6" ht="18.75" hidden="1">
      <c r="A60" s="40" t="s">
        <v>41</v>
      </c>
      <c r="B60" s="36">
        <v>3110.221</v>
      </c>
      <c r="C60" s="78"/>
      <c r="D60" s="79"/>
    </row>
    <row r="61" spans="1:6" ht="18.75" hidden="1">
      <c r="A61" s="40" t="s">
        <v>32</v>
      </c>
      <c r="B61" s="35">
        <v>2210</v>
      </c>
      <c r="C61" s="78"/>
      <c r="D61" s="79"/>
    </row>
    <row r="62" spans="1:6" ht="18.75" hidden="1">
      <c r="A62" s="40" t="s">
        <v>34</v>
      </c>
      <c r="B62" s="35">
        <v>2210</v>
      </c>
      <c r="C62" s="78"/>
      <c r="D62" s="79"/>
    </row>
    <row r="63" spans="1:6" ht="18.75" hidden="1">
      <c r="A63" s="40" t="s">
        <v>40</v>
      </c>
      <c r="B63" s="35">
        <v>2210</v>
      </c>
      <c r="C63" s="78"/>
      <c r="D63" s="79"/>
    </row>
    <row r="64" spans="1:6" ht="18.75" hidden="1">
      <c r="A64" s="40" t="s">
        <v>35</v>
      </c>
      <c r="B64" s="35">
        <v>3110</v>
      </c>
      <c r="C64" s="62"/>
      <c r="D64" s="63"/>
    </row>
    <row r="65" spans="1:4" ht="18.75" hidden="1">
      <c r="A65" s="40" t="s">
        <v>37</v>
      </c>
      <c r="B65" s="35">
        <v>2210</v>
      </c>
      <c r="C65" s="78"/>
      <c r="D65" s="79"/>
    </row>
    <row r="66" spans="1:4" ht="18.75" hidden="1">
      <c r="A66" s="40" t="s">
        <v>38</v>
      </c>
      <c r="B66" s="35">
        <v>2210</v>
      </c>
      <c r="C66" s="78"/>
      <c r="D66" s="79"/>
    </row>
    <row r="67" spans="1:4" ht="18.75" hidden="1">
      <c r="A67" s="40" t="s">
        <v>50</v>
      </c>
      <c r="B67" s="35">
        <v>2240</v>
      </c>
      <c r="C67" s="78"/>
      <c r="D67" s="79"/>
    </row>
    <row r="68" spans="1:4" ht="18.75">
      <c r="A68" s="40" t="s">
        <v>42</v>
      </c>
      <c r="B68" s="35">
        <v>2230</v>
      </c>
      <c r="C68" s="62">
        <v>11046.17</v>
      </c>
      <c r="D68" s="63"/>
    </row>
    <row r="69" spans="1:4" ht="18.75" hidden="1">
      <c r="A69" s="40" t="s">
        <v>43</v>
      </c>
      <c r="B69" s="35">
        <v>2210</v>
      </c>
      <c r="C69" s="78"/>
      <c r="D69" s="79"/>
    </row>
    <row r="70" spans="1:4" ht="18.75" hidden="1">
      <c r="A70" s="40" t="s">
        <v>49</v>
      </c>
      <c r="B70" s="35">
        <v>2210</v>
      </c>
      <c r="C70" s="62"/>
      <c r="D70" s="63"/>
    </row>
    <row r="71" spans="1:4" ht="18.75" hidden="1">
      <c r="A71" s="40" t="s">
        <v>47</v>
      </c>
      <c r="B71" s="35">
        <v>2210</v>
      </c>
      <c r="C71" s="62"/>
      <c r="D71" s="63"/>
    </row>
    <row r="72" spans="1:4" ht="18.75" hidden="1">
      <c r="A72" s="40" t="s">
        <v>46</v>
      </c>
      <c r="B72" s="35">
        <v>2210</v>
      </c>
      <c r="C72" s="62"/>
      <c r="D72" s="63"/>
    </row>
    <row r="73" spans="1:4" ht="18.75" hidden="1">
      <c r="A73" s="40" t="s">
        <v>48</v>
      </c>
      <c r="B73" s="41">
        <v>2210</v>
      </c>
      <c r="C73" s="62"/>
      <c r="D73" s="63"/>
    </row>
    <row r="74" spans="1:4" ht="18.75" hidden="1">
      <c r="A74" s="58"/>
      <c r="B74" s="59"/>
      <c r="C74" s="62"/>
      <c r="D74" s="63"/>
    </row>
    <row r="75" spans="1:4" ht="18.75">
      <c r="A75" s="58"/>
      <c r="B75" s="59"/>
      <c r="C75" s="60">
        <f>SUM(C57:D74)</f>
        <v>12706.17</v>
      </c>
      <c r="D75" s="61"/>
    </row>
    <row r="77" spans="1:4" ht="38.25" hidden="1" customHeight="1">
      <c r="A77" s="73" t="s">
        <v>64</v>
      </c>
      <c r="B77" s="74"/>
      <c r="C77" s="74"/>
      <c r="D77" s="74"/>
    </row>
  </sheetData>
  <mergeCells count="30">
    <mergeCell ref="A77:D77"/>
    <mergeCell ref="C58:D58"/>
    <mergeCell ref="A3:D3"/>
    <mergeCell ref="A2:D2"/>
    <mergeCell ref="A5:D5"/>
    <mergeCell ref="A27:D27"/>
    <mergeCell ref="A40:D40"/>
    <mergeCell ref="C57:D57"/>
    <mergeCell ref="A54:D54"/>
    <mergeCell ref="A56:B56"/>
    <mergeCell ref="C56:D56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A74:B74"/>
    <mergeCell ref="C74:D74"/>
    <mergeCell ref="A75:B75"/>
    <mergeCell ref="C75:D75"/>
    <mergeCell ref="C69:D69"/>
    <mergeCell ref="C70:D70"/>
    <mergeCell ref="C71:D71"/>
    <mergeCell ref="C72:D72"/>
    <mergeCell ref="C73:D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Добронадіївська ЗШ І-ІІІ ст</vt:lpstr>
      <vt:lpstr>Новоселівський НВК</vt:lpstr>
      <vt:lpstr>Куколівський НВК</vt:lpstr>
      <vt:lpstr>Косівське НВО</vt:lpstr>
      <vt:lpstr>Лікарівський НВК</vt:lpstr>
      <vt:lpstr>Недогарський НВК </vt:lpstr>
      <vt:lpstr>Олександрівська ЗШ І-ІІІ ст</vt:lpstr>
      <vt:lpstr>Ульянівська ЗШ І-ІІІ ст</vt:lpstr>
      <vt:lpstr>Червонокамянське НВО</vt:lpstr>
      <vt:lpstr>Андріївська ЗШ І-ІІ ст</vt:lpstr>
      <vt:lpstr>Щасливська ЗШ І-ІІ ст</vt:lpstr>
      <vt:lpstr>Ясинуватська ЗШ І-ІІ ст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Lena_urist</cp:lastModifiedBy>
  <cp:lastPrinted>2020-01-16T07:48:46Z</cp:lastPrinted>
  <dcterms:created xsi:type="dcterms:W3CDTF">2017-11-02T06:22:39Z</dcterms:created>
  <dcterms:modified xsi:type="dcterms:W3CDTF">2020-04-14T07:49:53Z</dcterms:modified>
</cp:coreProperties>
</file>