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Ізмайлівська ЗШ І-ІІІ ст" sheetId="29" r:id="rId4"/>
    <sheet name="Користівська ЗШ ІІІІ ст" sheetId="32" r:id="rId5"/>
    <sheet name="Протопопівська ЗШ І-ІІІ ст" sheetId="41" r:id="rId6"/>
    <sheet name="Цукрозаводський НВК " sheetId="43" r:id="rId7"/>
    <sheet name="Лист1" sheetId="51" r:id="rId8"/>
  </sheets>
  <calcPr calcId="125725"/>
</workbook>
</file>

<file path=xl/calcChain.xml><?xml version="1.0" encoding="utf-8"?>
<calcChain xmlns="http://schemas.openxmlformats.org/spreadsheetml/2006/main">
  <c r="C10" i="27"/>
  <c r="C10" i="2"/>
  <c r="C10" i="1"/>
  <c r="C8" i="43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8" i="41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21" i="32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8" i="29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21" i="27"/>
  <c r="C20"/>
  <c r="C15"/>
  <c r="C11"/>
  <c r="C9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21" i="2"/>
  <c r="C8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8" i="1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D44" i="43"/>
  <c r="D43" i="32"/>
  <c r="D44" i="29"/>
  <c r="D44" i="27"/>
  <c r="D44" i="2"/>
  <c r="C70"/>
  <c r="C68" l="1"/>
  <c r="C68" i="27"/>
  <c r="C69" i="43"/>
  <c r="C69" i="29"/>
  <c r="C68" i="41"/>
  <c r="C69" i="32"/>
  <c r="C70" i="1"/>
  <c r="D44"/>
  <c r="D10"/>
  <c r="D8"/>
  <c r="D7"/>
  <c r="D11"/>
  <c r="D8" i="43"/>
  <c r="D7"/>
  <c r="D11"/>
  <c r="D10"/>
  <c r="D9"/>
  <c r="D8" i="41"/>
  <c r="D7"/>
  <c r="D16"/>
  <c r="D15"/>
  <c r="D11"/>
  <c r="D10"/>
  <c r="D9"/>
  <c r="D8" i="32"/>
  <c r="D7"/>
  <c r="D21"/>
  <c r="D9"/>
  <c r="D8" i="29"/>
  <c r="D7"/>
  <c r="D21" i="2"/>
  <c r="D9"/>
  <c r="D8"/>
  <c r="D7"/>
  <c r="D21" i="27"/>
  <c r="D15"/>
  <c r="D11"/>
  <c r="D10"/>
  <c r="D8"/>
  <c r="D7"/>
  <c r="C58" i="43"/>
  <c r="C58" i="32"/>
  <c r="C57" i="2"/>
  <c r="C58" i="29" l="1"/>
  <c r="C65" i="43" l="1"/>
  <c r="C64" i="41"/>
  <c r="C65" i="32"/>
  <c r="C65" i="29"/>
  <c r="C64" i="27"/>
  <c r="C64" i="2"/>
  <c r="C66" i="1"/>
  <c r="C64" i="43"/>
  <c r="C57" i="27"/>
  <c r="C75" i="41" l="1"/>
  <c r="C76" i="29"/>
  <c r="C75" i="27"/>
  <c r="C75" i="2"/>
  <c r="C77" i="1"/>
  <c r="C76" i="32"/>
  <c r="C76" i="43" l="1"/>
  <c r="D25"/>
  <c r="D25" i="41"/>
  <c r="D25" i="32"/>
  <c r="D25" i="29"/>
  <c r="D25" i="27"/>
  <c r="C25" i="2"/>
  <c r="E25" s="1"/>
  <c r="D25"/>
  <c r="D25" i="1"/>
  <c r="D51" i="29"/>
  <c r="C51"/>
  <c r="D38"/>
  <c r="C38"/>
  <c r="C51" i="43" l="1"/>
  <c r="D51"/>
  <c r="D38"/>
  <c r="C38"/>
  <c r="C51" i="41"/>
  <c r="D51"/>
  <c r="D39"/>
  <c r="C39"/>
  <c r="C50" i="32"/>
  <c r="D50"/>
  <c r="D37"/>
  <c r="C37"/>
  <c r="C51" i="27"/>
  <c r="D51"/>
  <c r="C38"/>
  <c r="D38"/>
  <c r="C51" i="2"/>
  <c r="D51"/>
  <c r="D38"/>
  <c r="C38"/>
  <c r="C50" i="1"/>
  <c r="C37"/>
  <c r="D37" l="1"/>
  <c r="D50"/>
  <c r="C25" i="27" l="1"/>
  <c r="E25" s="1"/>
  <c r="C25" i="1" l="1"/>
  <c r="E25" s="1"/>
  <c r="C25" i="43"/>
  <c r="E25" s="1"/>
  <c r="C25" i="41"/>
  <c r="E25" s="1"/>
  <c r="C25" i="32"/>
  <c r="E25" s="1"/>
  <c r="C25" i="29"/>
  <c r="E25" s="1"/>
</calcChain>
</file>

<file path=xl/sharedStrings.xml><?xml version="1.0" encoding="utf-8"?>
<sst xmlns="http://schemas.openxmlformats.org/spreadsheetml/2006/main" count="510" uniqueCount="60">
  <si>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</si>
  <si>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</si>
  <si>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</si>
  <si>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</si>
  <si>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</si>
  <si>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</si>
  <si>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</si>
  <si>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</si>
  <si>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</si>
  <si>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</si>
  <si>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</si>
  <si>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</si>
  <si>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</si>
  <si>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</si>
  <si>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</si>
  <si>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</si>
  <si>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</si>
  <si>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</si>
  <si>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</si>
  <si>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</si>
  <si>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</si>
  <si>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</si>
  <si>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</si>
  <si>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</si>
  <si>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</si>
  <si>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</si>
  <si>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</si>
  <si>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</si>
  <si>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</si>
  <si>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</si>
  <si>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</si>
  <si>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</si>
  <si>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</si>
  <si>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</si>
  <si>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</si>
  <si>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</si>
  <si>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</si>
  <si>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</si>
  <si>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</si>
  <si>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</si>
  <si>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</si>
  <si>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</si>
  <si>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</si>
  <si>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</si>
  <si>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</si>
  <si>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</si>
  <si>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</si>
  <si>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</si>
  <si>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</si>
  <si>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</si>
  <si>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</si>
  <si>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</si>
  <si>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Інше(штамп,с-ма очищ.води)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</si>
  <si>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</si>
  <si>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Цукрозаводський навчально-виховний комплекс "загальноосвітня школа І-ІІІ ступенів- центр художньо-естетичної творчості учнівської молоді" Олександрійської районної ради Кіровоградської області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</si>
  <si>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</si>
  <si>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</si>
  <si>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01.07.2019 року  </t>
  </si>
  <si>
    <t>Інформація про перелік товарів,робіт і послуг отриманих як благодійна допомога станом на 01.07. 2019 року</t>
  </si>
  <si>
    <t>Сума коштів, отриманих з інших джерел, не заборонених чинним законодавством: 1354,70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</si>
</sst>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5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0" fillId="0" borderId="1" xfId="0" applyNumberFormat="1" applyFont="1" applyBorder="1"/>
    <xf numFmtId="2" fontId="6" fillId="0" borderId="0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2" fontId="12" fillId="0" borderId="1" xfId="0" applyNumberFormat="1" applyFont="1" applyBorder="1"/>
    <xf numFmtId="0" fontId="12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2" fontId="5" fillId="2" borderId="1" xfId="0" applyNumberFormat="1" applyFont="1" applyFill="1" applyBorder="1"/>
    <xf numFmtId="2" fontId="10" fillId="0" borderId="0" xfId="0" applyNumberFormat="1" applyFont="1" applyAlignment="1">
      <alignment horizontal="right"/>
    </xf>
    <xf numFmtId="2" fontId="13" fillId="2" borderId="1" xfId="0" applyNumberFormat="1" applyFont="1" applyFill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6" fillId="0" borderId="1" xfId="0" applyNumberFormat="1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1" fillId="0" borderId="0" xfId="0" applyFont="1" applyAlignment="1">
      <alignment horizontal="center" vertical="center" wrapText="1"/>
    </xf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7"/>
  <sheetViews>
    <sheetView tabSelected="1" workbookViewId="0">
      <selection activeCell="J6" sqref="J6"/>
    </sheetView>
  </sheetViews>
  <sheetFormatPr defaultRowHeight="15"/>
  <cols>
    <col min="1" max="1" width="47.85546875" style="1" customWidth="1"/>
    <col min="2" max="2" width="8.140625" style="10" customWidth="1"/>
    <col min="3" max="3" width="17.42578125" style="4" customWidth="1"/>
    <col min="4" max="4" width="16.42578125" style="4" customWidth="1"/>
    <col min="5" max="5" width="9.85546875" hidden="1" customWidth="1"/>
    <col min="6" max="6" width="10.42578125" bestFit="1" customWidth="1"/>
  </cols>
  <sheetData>
    <row r="2" spans="1:9" ht="67.5" customHeight="1">
      <c r="A2" s="58" t="s">
        <v>57</v>
      </c>
      <c r="B2" s="59"/>
      <c r="C2" s="59"/>
      <c r="D2" s="59"/>
      <c r="I2" s="8"/>
    </row>
    <row r="3" spans="1:9" ht="68.25" customHeight="1">
      <c r="A3" s="65" t="s">
        <v>55</v>
      </c>
      <c r="B3" s="66"/>
      <c r="C3" s="66"/>
      <c r="D3" s="66"/>
    </row>
    <row r="4" spans="1:9">
      <c r="A4" s="6"/>
      <c r="B4" s="9"/>
      <c r="C4" s="7"/>
      <c r="D4" s="7"/>
    </row>
    <row r="5" spans="1:9" ht="47.25" customHeight="1">
      <c r="A5" s="67" t="s">
        <v>25</v>
      </c>
      <c r="B5" s="68"/>
      <c r="C5" s="68"/>
      <c r="D5" s="68"/>
    </row>
    <row r="6" spans="1:9" ht="70.5" customHeight="1">
      <c r="A6" s="22" t="s">
        <v>0</v>
      </c>
      <c r="B6" s="22" t="s">
        <v>1</v>
      </c>
      <c r="C6" s="17" t="s">
        <v>23</v>
      </c>
      <c r="D6" s="17" t="s">
        <v>18</v>
      </c>
    </row>
    <row r="7" spans="1:9" ht="15" customHeight="1">
      <c r="A7" s="28" t="s">
        <v>22</v>
      </c>
      <c r="B7" s="23">
        <v>2111</v>
      </c>
      <c r="C7" s="31">
        <f>1386840+90930</f>
        <v>1477770</v>
      </c>
      <c r="D7" s="31">
        <f>1244981.64+90580.68</f>
        <v>1335562.3199999998</v>
      </c>
      <c r="E7" s="4">
        <f>C7-D7</f>
        <v>142207.68000000017</v>
      </c>
      <c r="F7" s="4"/>
    </row>
    <row r="8" spans="1:9" ht="17.25" customHeight="1">
      <c r="A8" s="28" t="s">
        <v>45</v>
      </c>
      <c r="B8" s="23">
        <v>2120</v>
      </c>
      <c r="C8" s="31">
        <f>305130+22200</f>
        <v>327330</v>
      </c>
      <c r="D8" s="31">
        <f>278433.28+22174.12</f>
        <v>300607.40000000002</v>
      </c>
      <c r="E8" s="4">
        <f t="shared" ref="E8:E25" si="0">C8-D8</f>
        <v>26722.599999999977</v>
      </c>
      <c r="F8" s="4"/>
    </row>
    <row r="9" spans="1:9" ht="37.5">
      <c r="A9" s="18" t="s">
        <v>2</v>
      </c>
      <c r="B9" s="24">
        <v>2210</v>
      </c>
      <c r="C9" s="20"/>
      <c r="D9" s="20"/>
      <c r="E9" s="4">
        <f t="shared" si="0"/>
        <v>0</v>
      </c>
      <c r="F9" s="4"/>
      <c r="H9" s="4"/>
    </row>
    <row r="10" spans="1:9" ht="18.75">
      <c r="A10" s="19" t="s">
        <v>3</v>
      </c>
      <c r="B10" s="24">
        <v>2230</v>
      </c>
      <c r="C10" s="20">
        <f>75320+19420</f>
        <v>94740</v>
      </c>
      <c r="D10" s="20">
        <f>19327.5+19968.36</f>
        <v>39295.86</v>
      </c>
      <c r="E10" s="4">
        <f t="shared" si="0"/>
        <v>55444.14</v>
      </c>
      <c r="F10" s="4"/>
    </row>
    <row r="11" spans="1:9" ht="18.75">
      <c r="A11" s="19" t="s">
        <v>4</v>
      </c>
      <c r="B11" s="24">
        <v>2240</v>
      </c>
      <c r="C11" s="20">
        <v>71355</v>
      </c>
      <c r="D11" s="20">
        <f>70326.8</f>
        <v>70326.8</v>
      </c>
      <c r="E11" s="4">
        <f t="shared" si="0"/>
        <v>1028.1999999999971</v>
      </c>
      <c r="F11" s="4"/>
    </row>
    <row r="12" spans="1:9" ht="18.75">
      <c r="A12" s="19" t="s">
        <v>5</v>
      </c>
      <c r="B12" s="24">
        <v>2250</v>
      </c>
      <c r="C12" s="20"/>
      <c r="D12" s="20"/>
      <c r="E12" s="4">
        <f t="shared" si="0"/>
        <v>0</v>
      </c>
      <c r="F12" s="4"/>
    </row>
    <row r="13" spans="1:9" ht="18.75">
      <c r="A13" s="19" t="s">
        <v>6</v>
      </c>
      <c r="B13" s="24">
        <v>2271</v>
      </c>
      <c r="C13" s="20"/>
      <c r="D13" s="20"/>
      <c r="E13" s="4">
        <f t="shared" si="0"/>
        <v>0</v>
      </c>
      <c r="F13" s="4"/>
    </row>
    <row r="14" spans="1:9" ht="37.5">
      <c r="A14" s="18" t="s">
        <v>7</v>
      </c>
      <c r="B14" s="24">
        <v>2272</v>
      </c>
      <c r="C14" s="20">
        <v>1180</v>
      </c>
      <c r="D14" s="20">
        <v>1155.8399999999999</v>
      </c>
      <c r="E14" s="4">
        <f t="shared" si="0"/>
        <v>24.160000000000082</v>
      </c>
      <c r="F14" s="4"/>
    </row>
    <row r="15" spans="1:9" ht="18.75">
      <c r="A15" s="19" t="s">
        <v>8</v>
      </c>
      <c r="B15" s="24">
        <v>2273</v>
      </c>
      <c r="C15" s="20">
        <v>35270</v>
      </c>
      <c r="D15" s="20">
        <v>33776.74</v>
      </c>
      <c r="E15" s="4">
        <f t="shared" si="0"/>
        <v>1493.260000000002</v>
      </c>
      <c r="F15" s="4"/>
    </row>
    <row r="16" spans="1:9" ht="18.75">
      <c r="A16" s="19" t="s">
        <v>9</v>
      </c>
      <c r="B16" s="24">
        <v>2274</v>
      </c>
      <c r="C16" s="20">
        <v>195790</v>
      </c>
      <c r="D16" s="20">
        <v>194341.1</v>
      </c>
      <c r="E16" s="4">
        <f t="shared" si="0"/>
        <v>1448.8999999999942</v>
      </c>
      <c r="F16" s="4"/>
    </row>
    <row r="17" spans="1:14" ht="18.75">
      <c r="A17" s="19" t="s">
        <v>10</v>
      </c>
      <c r="B17" s="24">
        <v>2275</v>
      </c>
      <c r="C17" s="20"/>
      <c r="D17" s="20"/>
      <c r="E17" s="4">
        <f t="shared" si="0"/>
        <v>0</v>
      </c>
      <c r="F17" s="4"/>
    </row>
    <row r="18" spans="1:14" ht="56.25">
      <c r="A18" s="18" t="s">
        <v>11</v>
      </c>
      <c r="B18" s="24">
        <v>2282</v>
      </c>
      <c r="C18" s="20"/>
      <c r="D18" s="20"/>
      <c r="E18" s="4">
        <f t="shared" si="0"/>
        <v>0</v>
      </c>
      <c r="F18" s="4"/>
    </row>
    <row r="19" spans="1:14" ht="18.75">
      <c r="A19" s="18" t="s">
        <v>14</v>
      </c>
      <c r="B19" s="24">
        <v>2730</v>
      </c>
      <c r="C19" s="20"/>
      <c r="D19" s="20"/>
      <c r="E19" s="4">
        <f t="shared" si="0"/>
        <v>0</v>
      </c>
      <c r="F19" s="4"/>
    </row>
    <row r="20" spans="1:14" ht="18.75">
      <c r="A20" s="18" t="s">
        <v>15</v>
      </c>
      <c r="B20" s="24">
        <v>2800</v>
      </c>
      <c r="C20" s="20">
        <v>260</v>
      </c>
      <c r="D20" s="20">
        <v>77.27</v>
      </c>
      <c r="E20" s="4">
        <f t="shared" si="0"/>
        <v>182.73000000000002</v>
      </c>
      <c r="F20" s="4"/>
    </row>
    <row r="21" spans="1:14" ht="37.5">
      <c r="A21" s="18" t="s">
        <v>12</v>
      </c>
      <c r="B21" s="24">
        <v>3110</v>
      </c>
      <c r="C21" s="20">
        <v>14000</v>
      </c>
      <c r="D21" s="20">
        <v>14000</v>
      </c>
      <c r="E21" s="4">
        <f t="shared" si="0"/>
        <v>0</v>
      </c>
      <c r="F21" s="4"/>
    </row>
    <row r="22" spans="1:14" ht="37.5">
      <c r="A22" s="18" t="s">
        <v>20</v>
      </c>
      <c r="B22" s="24">
        <v>3122</v>
      </c>
      <c r="C22" s="20"/>
      <c r="D22" s="20"/>
      <c r="E22" s="4">
        <f t="shared" si="0"/>
        <v>0</v>
      </c>
      <c r="F22" s="4"/>
    </row>
    <row r="23" spans="1:14" s="5" customFormat="1" ht="18.75">
      <c r="A23" s="25" t="s">
        <v>16</v>
      </c>
      <c r="B23" s="26">
        <v>3132</v>
      </c>
      <c r="C23" s="27"/>
      <c r="D23" s="27"/>
      <c r="E23" s="4">
        <f t="shared" si="0"/>
        <v>0</v>
      </c>
      <c r="F23" s="4"/>
      <c r="H23" s="39"/>
      <c r="I23" s="39"/>
      <c r="J23" s="39"/>
      <c r="K23" s="39"/>
      <c r="L23" s="39"/>
      <c r="M23" s="39"/>
      <c r="N23" s="39"/>
    </row>
    <row r="24" spans="1:14" ht="37.5">
      <c r="A24" s="36" t="s">
        <v>46</v>
      </c>
      <c r="B24" s="24">
        <v>3142</v>
      </c>
      <c r="C24" s="20"/>
      <c r="D24" s="20"/>
      <c r="E24" s="4">
        <f t="shared" si="0"/>
        <v>0</v>
      </c>
      <c r="F24" s="4"/>
    </row>
    <row r="25" spans="1:14" ht="18.75">
      <c r="A25" s="18" t="s">
        <v>13</v>
      </c>
      <c r="B25" s="24"/>
      <c r="C25" s="21">
        <f>SUM(C7:C24)</f>
        <v>2217695</v>
      </c>
      <c r="D25" s="50">
        <f>SUM(D7:D24)</f>
        <v>1989143.33</v>
      </c>
      <c r="E25" s="4">
        <f t="shared" si="0"/>
        <v>228551.66999999993</v>
      </c>
      <c r="F25" s="4"/>
    </row>
    <row r="26" spans="1:14" ht="18.75">
      <c r="A26" s="11"/>
      <c r="B26" s="8"/>
      <c r="C26" s="12"/>
      <c r="D26" s="12"/>
    </row>
    <row r="27" spans="1:14" ht="31.5" customHeight="1">
      <c r="A27" s="58" t="s">
        <v>26</v>
      </c>
      <c r="B27" s="71"/>
      <c r="C27" s="71"/>
      <c r="D27" s="71"/>
    </row>
    <row r="28" spans="1:14" ht="18.75">
      <c r="A28" s="14"/>
      <c r="D28" s="35"/>
    </row>
    <row r="29" spans="1:14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14" ht="37.5">
      <c r="A30" s="18" t="s">
        <v>2</v>
      </c>
      <c r="B30" s="24">
        <v>2210</v>
      </c>
      <c r="C30" s="20"/>
      <c r="D30" s="20"/>
      <c r="F30" s="4"/>
    </row>
    <row r="31" spans="1:14" ht="18.75">
      <c r="A31" s="19" t="s">
        <v>3</v>
      </c>
      <c r="B31" s="24">
        <v>2230</v>
      </c>
      <c r="C31" s="44">
        <v>14120</v>
      </c>
      <c r="D31" s="20">
        <v>7348.68</v>
      </c>
      <c r="F31" s="4"/>
    </row>
    <row r="32" spans="1:14" ht="18.75">
      <c r="A32" s="19" t="s">
        <v>4</v>
      </c>
      <c r="B32" s="24">
        <v>2240</v>
      </c>
      <c r="C32" s="20"/>
      <c r="D32" s="20"/>
      <c r="F32" s="4"/>
    </row>
    <row r="33" spans="1:6" ht="18.75">
      <c r="A33" s="19" t="s">
        <v>10</v>
      </c>
      <c r="B33" s="43">
        <v>2275</v>
      </c>
      <c r="C33" s="20"/>
      <c r="D33" s="20"/>
      <c r="F33" s="4"/>
    </row>
    <row r="34" spans="1:6" ht="18.75">
      <c r="A34" s="18" t="s">
        <v>15</v>
      </c>
      <c r="B34" s="24">
        <v>2800</v>
      </c>
      <c r="C34" s="20"/>
      <c r="D34" s="20"/>
      <c r="F34" s="4"/>
    </row>
    <row r="35" spans="1:6" ht="37.5">
      <c r="A35" s="18" t="s">
        <v>12</v>
      </c>
      <c r="B35" s="24">
        <v>3110</v>
      </c>
      <c r="C35" s="20"/>
      <c r="D35" s="20"/>
      <c r="F35" s="4"/>
    </row>
    <row r="36" spans="1:6" ht="18.75">
      <c r="A36" s="25" t="s">
        <v>16</v>
      </c>
      <c r="B36" s="26">
        <v>3132</v>
      </c>
      <c r="C36" s="27"/>
      <c r="D36" s="27"/>
      <c r="F36" s="4"/>
    </row>
    <row r="37" spans="1:6" ht="18.75">
      <c r="A37" s="18" t="s">
        <v>13</v>
      </c>
      <c r="B37" s="24"/>
      <c r="C37" s="21">
        <f>SUM(C30:C36)</f>
        <v>14120</v>
      </c>
      <c r="D37" s="21">
        <f>SUM(D30:D36)</f>
        <v>7348.68</v>
      </c>
      <c r="F37" s="4"/>
    </row>
    <row r="40" spans="1:6" ht="34.5" customHeight="1">
      <c r="A40" s="60" t="s">
        <v>27</v>
      </c>
      <c r="B40" s="61"/>
      <c r="C40" s="61"/>
      <c r="D40" s="61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  <c r="F43" s="4"/>
    </row>
    <row r="44" spans="1:6" ht="18.75">
      <c r="A44" s="19" t="s">
        <v>3</v>
      </c>
      <c r="B44" s="24">
        <v>2230</v>
      </c>
      <c r="C44" s="20">
        <v>9351.2899999999991</v>
      </c>
      <c r="D44" s="20">
        <f>1746.35+5042.11+2562.83</f>
        <v>9351.2899999999991</v>
      </c>
      <c r="F44" s="4"/>
    </row>
    <row r="45" spans="1:6" ht="18.75">
      <c r="A45" s="19" t="s">
        <v>4</v>
      </c>
      <c r="B45" s="24">
        <v>2240</v>
      </c>
      <c r="C45" s="20"/>
      <c r="D45" s="20"/>
      <c r="F45" s="4"/>
    </row>
    <row r="46" spans="1:6" ht="18.75">
      <c r="A46" s="19" t="s">
        <v>10</v>
      </c>
      <c r="B46" s="24">
        <v>2275</v>
      </c>
      <c r="C46" s="20"/>
      <c r="D46" s="20"/>
      <c r="F46" s="4"/>
    </row>
    <row r="47" spans="1:6" ht="18.75">
      <c r="A47" s="18" t="s">
        <v>15</v>
      </c>
      <c r="B47" s="24">
        <v>2800</v>
      </c>
      <c r="C47" s="20"/>
      <c r="D47" s="20"/>
      <c r="F47" s="4"/>
    </row>
    <row r="48" spans="1:6" ht="37.5">
      <c r="A48" s="18" t="s">
        <v>12</v>
      </c>
      <c r="B48" s="24">
        <v>3110</v>
      </c>
      <c r="C48" s="20">
        <v>240</v>
      </c>
      <c r="D48" s="20">
        <v>240</v>
      </c>
      <c r="F48" s="4"/>
    </row>
    <row r="49" spans="1:6" ht="18.75">
      <c r="A49" s="25" t="s">
        <v>16</v>
      </c>
      <c r="B49" s="26">
        <v>3132</v>
      </c>
      <c r="C49" s="27"/>
      <c r="D49" s="27"/>
      <c r="F49" s="4"/>
    </row>
    <row r="50" spans="1:6" ht="18.75">
      <c r="A50" s="18" t="s">
        <v>13</v>
      </c>
      <c r="B50" s="24"/>
      <c r="C50" s="21">
        <f>C43+C44+C47+C48+C49</f>
        <v>9591.2899999999991</v>
      </c>
      <c r="D50" s="21">
        <f>D43+D44+D47+D48+D49</f>
        <v>9591.2899999999991</v>
      </c>
      <c r="F50" s="4"/>
    </row>
    <row r="51" spans="1:6" ht="18.75">
      <c r="A51" s="46"/>
      <c r="B51" s="47"/>
      <c r="C51" s="48"/>
      <c r="D51" s="48"/>
      <c r="F51" s="4"/>
    </row>
    <row r="52" spans="1:6" ht="18.75">
      <c r="A52" s="46"/>
      <c r="B52" s="47"/>
      <c r="C52" s="48"/>
      <c r="D52" s="48"/>
      <c r="F52" s="4"/>
    </row>
    <row r="55" spans="1:6" ht="33.75" customHeight="1">
      <c r="A55" s="60" t="s">
        <v>58</v>
      </c>
      <c r="B55" s="61"/>
      <c r="C55" s="61"/>
      <c r="D55" s="61"/>
    </row>
    <row r="56" spans="1:6">
      <c r="A56" s="3"/>
      <c r="B56" s="1"/>
      <c r="C56"/>
      <c r="D56"/>
    </row>
    <row r="57" spans="1:6">
      <c r="A57" s="3"/>
      <c r="B57" s="1"/>
      <c r="C57"/>
      <c r="D57"/>
    </row>
    <row r="58" spans="1:6" ht="18.75">
      <c r="A58" s="62" t="s">
        <v>28</v>
      </c>
      <c r="B58" s="63"/>
      <c r="C58" s="64" t="s">
        <v>29</v>
      </c>
      <c r="D58" s="63"/>
    </row>
    <row r="59" spans="1:6" ht="18.75" hidden="1">
      <c r="A59" s="42" t="s">
        <v>40</v>
      </c>
      <c r="B59" s="37">
        <v>2210</v>
      </c>
      <c r="C59" s="55"/>
      <c r="D59" s="55"/>
    </row>
    <row r="60" spans="1:6" ht="18.75" hidden="1">
      <c r="A60" s="42" t="s">
        <v>34</v>
      </c>
      <c r="B60" s="37">
        <v>2210</v>
      </c>
      <c r="C60" s="69"/>
      <c r="D60" s="70"/>
    </row>
    <row r="61" spans="1:6" ht="18.75" hidden="1">
      <c r="A61" s="42" t="s">
        <v>37</v>
      </c>
      <c r="B61" s="37">
        <v>2210</v>
      </c>
      <c r="C61" s="69"/>
      <c r="D61" s="70"/>
    </row>
    <row r="62" spans="1:6" ht="18.75" hidden="1">
      <c r="A62" s="42" t="s">
        <v>42</v>
      </c>
      <c r="B62" s="38">
        <v>3110.221</v>
      </c>
      <c r="C62" s="56"/>
      <c r="D62" s="57"/>
    </row>
    <row r="63" spans="1:6" ht="18.75" hidden="1">
      <c r="A63" s="42" t="s">
        <v>33</v>
      </c>
      <c r="B63" s="37">
        <v>2210</v>
      </c>
      <c r="C63" s="69"/>
      <c r="D63" s="70"/>
    </row>
    <row r="64" spans="1:6" ht="18.75" hidden="1">
      <c r="A64" s="42" t="s">
        <v>35</v>
      </c>
      <c r="B64" s="37">
        <v>2210</v>
      </c>
      <c r="C64" s="69"/>
      <c r="D64" s="70"/>
    </row>
    <row r="65" spans="1:4" ht="18.75" hidden="1">
      <c r="A65" s="42" t="s">
        <v>41</v>
      </c>
      <c r="B65" s="37">
        <v>2210</v>
      </c>
      <c r="C65" s="69"/>
      <c r="D65" s="70"/>
    </row>
    <row r="66" spans="1:4" ht="18.75">
      <c r="A66" s="42" t="s">
        <v>36</v>
      </c>
      <c r="B66" s="37">
        <v>3110</v>
      </c>
      <c r="C66" s="56">
        <f>240</f>
        <v>240</v>
      </c>
      <c r="D66" s="57"/>
    </row>
    <row r="67" spans="1:4" ht="18.75" hidden="1">
      <c r="A67" s="42" t="s">
        <v>38</v>
      </c>
      <c r="B67" s="37">
        <v>2210</v>
      </c>
      <c r="C67" s="56"/>
      <c r="D67" s="57"/>
    </row>
    <row r="68" spans="1:4" ht="18.75" hidden="1">
      <c r="A68" s="42" t="s">
        <v>39</v>
      </c>
      <c r="B68" s="37">
        <v>2210</v>
      </c>
      <c r="C68" s="56"/>
      <c r="D68" s="57"/>
    </row>
    <row r="69" spans="1:4" ht="18.75" hidden="1">
      <c r="A69" s="42" t="s">
        <v>51</v>
      </c>
      <c r="B69" s="37">
        <v>2240</v>
      </c>
      <c r="C69" s="56"/>
      <c r="D69" s="57"/>
    </row>
    <row r="70" spans="1:4" ht="18.75">
      <c r="A70" s="42" t="s">
        <v>43</v>
      </c>
      <c r="B70" s="37">
        <v>2230</v>
      </c>
      <c r="C70" s="56">
        <f>1746.35+5042.11+2562.83</f>
        <v>9351.2899999999991</v>
      </c>
      <c r="D70" s="57"/>
    </row>
    <row r="71" spans="1:4" ht="18.75" hidden="1">
      <c r="A71" s="42" t="s">
        <v>44</v>
      </c>
      <c r="B71" s="37">
        <v>2210</v>
      </c>
      <c r="C71" s="56"/>
      <c r="D71" s="57"/>
    </row>
    <row r="72" spans="1:4" ht="18.75">
      <c r="A72" s="42" t="s">
        <v>50</v>
      </c>
      <c r="B72" s="37">
        <v>2210</v>
      </c>
      <c r="C72" s="56"/>
      <c r="D72" s="57"/>
    </row>
    <row r="73" spans="1:4" ht="18.75" hidden="1">
      <c r="A73" s="42" t="s">
        <v>48</v>
      </c>
      <c r="B73" s="37">
        <v>2210</v>
      </c>
      <c r="C73" s="56"/>
      <c r="D73" s="57"/>
    </row>
    <row r="74" spans="1:4" ht="18.75" hidden="1">
      <c r="A74" s="42" t="s">
        <v>47</v>
      </c>
      <c r="B74" s="37">
        <v>2210</v>
      </c>
      <c r="C74" s="56"/>
      <c r="D74" s="57"/>
    </row>
    <row r="75" spans="1:4" ht="18.75" hidden="1">
      <c r="A75" s="42" t="s">
        <v>49</v>
      </c>
      <c r="B75" s="43">
        <v>2210</v>
      </c>
      <c r="C75" s="56"/>
      <c r="D75" s="57"/>
    </row>
    <row r="76" spans="1:4" ht="18.75">
      <c r="A76" s="53"/>
      <c r="B76" s="54"/>
      <c r="C76" s="56"/>
      <c r="D76" s="57"/>
    </row>
    <row r="77" spans="1:4" ht="18.75">
      <c r="A77" s="53"/>
      <c r="B77" s="54"/>
      <c r="C77" s="72">
        <f>SUM(C59:D76)</f>
        <v>9591.2899999999991</v>
      </c>
      <c r="D77" s="73"/>
    </row>
  </sheetData>
  <mergeCells count="29">
    <mergeCell ref="C68:D68"/>
    <mergeCell ref="C69:D69"/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  <mergeCell ref="C64:D64"/>
    <mergeCell ref="C65:D65"/>
    <mergeCell ref="C66:D66"/>
    <mergeCell ref="C63:D63"/>
    <mergeCell ref="C67:D67"/>
    <mergeCell ref="A3:D3"/>
    <mergeCell ref="A2:D2"/>
    <mergeCell ref="A5:D5"/>
    <mergeCell ref="C61:D61"/>
    <mergeCell ref="C62:D62"/>
    <mergeCell ref="A27:D27"/>
    <mergeCell ref="A40:D40"/>
    <mergeCell ref="A55:D55"/>
    <mergeCell ref="C59:D59"/>
    <mergeCell ref="C60:D60"/>
    <mergeCell ref="A58:B58"/>
    <mergeCell ref="C58:D5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7"/>
  <sheetViews>
    <sheetView zoomScaleNormal="100" workbookViewId="0">
      <selection activeCell="J9" sqref="J9"/>
    </sheetView>
  </sheetViews>
  <sheetFormatPr defaultRowHeight="15"/>
  <cols>
    <col min="1" max="1" width="43" style="3" customWidth="1"/>
    <col min="2" max="2" width="7.42578125" style="1" customWidth="1"/>
    <col min="3" max="3" width="16.85546875" customWidth="1"/>
    <col min="4" max="4" width="16.42578125" customWidth="1"/>
    <col min="5" max="5" width="11.28515625" hidden="1" customWidth="1"/>
    <col min="6" max="6" width="11.85546875" customWidth="1"/>
  </cols>
  <sheetData>
    <row r="2" spans="1:6" ht="41.25" customHeight="1">
      <c r="A2" s="58" t="s">
        <v>57</v>
      </c>
      <c r="B2" s="59"/>
      <c r="C2" s="59"/>
      <c r="D2" s="59"/>
    </row>
    <row r="3" spans="1:6" ht="38.25" customHeight="1">
      <c r="A3" s="65" t="s">
        <v>24</v>
      </c>
      <c r="B3" s="66"/>
      <c r="C3" s="66"/>
      <c r="D3" s="66"/>
    </row>
    <row r="4" spans="1:6" ht="18.75">
      <c r="A4" s="13"/>
      <c r="B4" s="14"/>
      <c r="C4" s="15"/>
      <c r="D4" s="15"/>
    </row>
    <row r="5" spans="1:6" ht="52.5" customHeight="1">
      <c r="A5" s="67" t="s">
        <v>25</v>
      </c>
      <c r="B5" s="74"/>
      <c r="C5" s="74"/>
      <c r="D5" s="74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1">
        <f>2633470+116520</f>
        <v>2749990</v>
      </c>
      <c r="D7" s="31">
        <f>2191268.32+74817.84</f>
        <v>2266086.1599999997</v>
      </c>
      <c r="E7" s="4">
        <f>C7-D7</f>
        <v>483903.84000000032</v>
      </c>
      <c r="F7" s="32"/>
    </row>
    <row r="8" spans="1:6" s="2" customFormat="1" ht="18.75">
      <c r="A8" s="28" t="s">
        <v>45</v>
      </c>
      <c r="B8" s="23">
        <v>2120</v>
      </c>
      <c r="C8" s="31">
        <f>579330+25640</f>
        <v>604970</v>
      </c>
      <c r="D8" s="31">
        <f>16459.99+494078.61</f>
        <v>510538.6</v>
      </c>
      <c r="E8" s="4">
        <f t="shared" ref="E8:E25" si="0">C8-D8</f>
        <v>94431.400000000023</v>
      </c>
      <c r="F8" s="32"/>
    </row>
    <row r="9" spans="1:6" ht="37.5">
      <c r="A9" s="18" t="s">
        <v>2</v>
      </c>
      <c r="B9" s="19">
        <v>2210</v>
      </c>
      <c r="C9" s="20">
        <v>42450</v>
      </c>
      <c r="D9" s="20">
        <f>33347.4</f>
        <v>33347.4</v>
      </c>
      <c r="E9" s="4">
        <f t="shared" si="0"/>
        <v>9102.5999999999985</v>
      </c>
      <c r="F9" s="32"/>
    </row>
    <row r="10" spans="1:6" ht="18.75">
      <c r="A10" s="18" t="s">
        <v>3</v>
      </c>
      <c r="B10" s="19">
        <v>2230</v>
      </c>
      <c r="C10" s="20">
        <f>110780</f>
        <v>110780</v>
      </c>
      <c r="D10" s="20">
        <v>110347.38</v>
      </c>
      <c r="E10" s="4">
        <f t="shared" si="0"/>
        <v>432.61999999999534</v>
      </c>
      <c r="F10" s="32"/>
    </row>
    <row r="11" spans="1:6" ht="37.5">
      <c r="A11" s="18" t="s">
        <v>4</v>
      </c>
      <c r="B11" s="19">
        <v>2240</v>
      </c>
      <c r="C11" s="20">
        <v>14010</v>
      </c>
      <c r="D11" s="20">
        <v>13262.68</v>
      </c>
      <c r="E11" s="4">
        <f t="shared" si="0"/>
        <v>747.31999999999971</v>
      </c>
      <c r="F11" s="32"/>
    </row>
    <row r="12" spans="1:6" ht="18.75">
      <c r="A12" s="18" t="s">
        <v>5</v>
      </c>
      <c r="B12" s="19">
        <v>2250</v>
      </c>
      <c r="C12" s="20"/>
      <c r="D12" s="20"/>
      <c r="E12" s="4">
        <f t="shared" si="0"/>
        <v>0</v>
      </c>
      <c r="F12" s="32"/>
    </row>
    <row r="13" spans="1:6" ht="18.75">
      <c r="A13" s="18" t="s">
        <v>6</v>
      </c>
      <c r="B13" s="19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19">
        <v>2272</v>
      </c>
      <c r="C14" s="20">
        <v>7330</v>
      </c>
      <c r="D14" s="20">
        <v>3600</v>
      </c>
      <c r="E14" s="4">
        <f t="shared" si="0"/>
        <v>3730</v>
      </c>
      <c r="F14" s="32"/>
    </row>
    <row r="15" spans="1:6" ht="18.75">
      <c r="A15" s="18" t="s">
        <v>8</v>
      </c>
      <c r="B15" s="19">
        <v>2273</v>
      </c>
      <c r="C15" s="20">
        <v>63920</v>
      </c>
      <c r="D15" s="20">
        <v>61491.58</v>
      </c>
      <c r="E15" s="4">
        <f t="shared" si="0"/>
        <v>2428.4199999999983</v>
      </c>
      <c r="F15" s="32"/>
    </row>
    <row r="16" spans="1:6" ht="18.75">
      <c r="A16" s="18" t="s">
        <v>9</v>
      </c>
      <c r="B16" s="19">
        <v>2274</v>
      </c>
      <c r="C16" s="20"/>
      <c r="D16" s="20"/>
      <c r="E16" s="4">
        <f t="shared" si="0"/>
        <v>0</v>
      </c>
      <c r="F16" s="32"/>
    </row>
    <row r="17" spans="1:8" ht="18.75">
      <c r="A17" s="18" t="s">
        <v>10</v>
      </c>
      <c r="B17" s="19">
        <v>2275</v>
      </c>
      <c r="C17" s="20"/>
      <c r="D17" s="20"/>
      <c r="E17" s="4">
        <f t="shared" si="0"/>
        <v>0</v>
      </c>
      <c r="F17" s="32"/>
    </row>
    <row r="18" spans="1:8" ht="33.75" customHeight="1">
      <c r="A18" s="18" t="s">
        <v>11</v>
      </c>
      <c r="B18" s="19">
        <v>2282</v>
      </c>
      <c r="C18" s="20"/>
      <c r="D18" s="20"/>
      <c r="E18" s="4">
        <f t="shared" si="0"/>
        <v>0</v>
      </c>
      <c r="F18" s="32"/>
    </row>
    <row r="19" spans="1:8" ht="18" customHeight="1">
      <c r="A19" s="18" t="s">
        <v>14</v>
      </c>
      <c r="B19" s="19">
        <v>2730</v>
      </c>
      <c r="C19" s="20"/>
      <c r="D19" s="20"/>
      <c r="E19" s="4">
        <f t="shared" si="0"/>
        <v>0</v>
      </c>
      <c r="F19" s="32"/>
    </row>
    <row r="20" spans="1:8" ht="15.75" customHeight="1">
      <c r="A20" s="18" t="s">
        <v>15</v>
      </c>
      <c r="B20" s="19">
        <v>2800</v>
      </c>
      <c r="C20" s="20">
        <v>6053</v>
      </c>
      <c r="D20" s="20">
        <v>5904.26</v>
      </c>
      <c r="E20" s="4">
        <f t="shared" si="0"/>
        <v>148.73999999999978</v>
      </c>
      <c r="F20" s="32"/>
    </row>
    <row r="21" spans="1:8" ht="34.5" customHeight="1">
      <c r="A21" s="18" t="s">
        <v>12</v>
      </c>
      <c r="B21" s="19">
        <v>3110</v>
      </c>
      <c r="C21" s="20">
        <f>130000+32200</f>
        <v>162200</v>
      </c>
      <c r="D21" s="20">
        <f>128330+32200</f>
        <v>160530</v>
      </c>
      <c r="E21" s="4">
        <f t="shared" si="0"/>
        <v>1670</v>
      </c>
      <c r="F21" s="32"/>
      <c r="H21" s="41"/>
    </row>
    <row r="22" spans="1:8" ht="37.5">
      <c r="A22" s="18" t="s">
        <v>20</v>
      </c>
      <c r="B22" s="19">
        <v>3122</v>
      </c>
      <c r="C22" s="20"/>
      <c r="D22" s="20"/>
      <c r="E22" s="4">
        <f t="shared" si="0"/>
        <v>0</v>
      </c>
      <c r="F22" s="32"/>
    </row>
    <row r="23" spans="1:8" ht="37.5">
      <c r="A23" s="18" t="s">
        <v>21</v>
      </c>
      <c r="B23" s="19">
        <v>3132</v>
      </c>
      <c r="C23" s="20"/>
      <c r="D23" s="20"/>
      <c r="E23" s="4">
        <f t="shared" si="0"/>
        <v>0</v>
      </c>
      <c r="F23" s="32"/>
    </row>
    <row r="24" spans="1:8" ht="37.5">
      <c r="A24" s="36" t="s">
        <v>46</v>
      </c>
      <c r="B24" s="19">
        <v>3142</v>
      </c>
      <c r="C24" s="20"/>
      <c r="D24" s="20"/>
      <c r="E24" s="4">
        <f t="shared" si="0"/>
        <v>0</v>
      </c>
      <c r="F24" s="32"/>
    </row>
    <row r="25" spans="1:8" ht="18.75">
      <c r="A25" s="18" t="s">
        <v>13</v>
      </c>
      <c r="B25" s="19"/>
      <c r="C25" s="21">
        <f>SUM(C7:C24)</f>
        <v>3761703</v>
      </c>
      <c r="D25" s="50">
        <f>SUM(D7:D24)</f>
        <v>3165108.0599999996</v>
      </c>
      <c r="E25" s="4">
        <f t="shared" si="0"/>
        <v>596594.94000000041</v>
      </c>
      <c r="F25" s="32"/>
    </row>
    <row r="26" spans="1:8">
      <c r="C26" s="4"/>
      <c r="D26" s="4"/>
    </row>
    <row r="27" spans="1:8">
      <c r="C27" s="4"/>
      <c r="D27" s="4"/>
    </row>
    <row r="28" spans="1:8" ht="39.75" customHeight="1">
      <c r="A28" s="58" t="s">
        <v>26</v>
      </c>
      <c r="B28" s="71"/>
      <c r="C28" s="71"/>
      <c r="D28" s="71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2260</v>
      </c>
      <c r="D31" s="20"/>
      <c r="F31" s="32"/>
    </row>
    <row r="32" spans="1:8" ht="18.75">
      <c r="A32" s="19" t="s">
        <v>3</v>
      </c>
      <c r="B32" s="24">
        <v>2230</v>
      </c>
      <c r="C32" s="20"/>
      <c r="D32" s="20"/>
      <c r="F32" s="32"/>
    </row>
    <row r="33" spans="1:6" ht="18.75">
      <c r="A33" s="19" t="s">
        <v>4</v>
      </c>
      <c r="B33" s="24">
        <v>2240</v>
      </c>
      <c r="C33" s="20">
        <v>670</v>
      </c>
      <c r="D33" s="20"/>
      <c r="F33" s="32"/>
    </row>
    <row r="34" spans="1:6" ht="18.75">
      <c r="A34" s="19" t="s">
        <v>10</v>
      </c>
      <c r="B34" s="24">
        <v>2275</v>
      </c>
      <c r="C34" s="20">
        <v>24</v>
      </c>
      <c r="D34" s="20">
        <v>20</v>
      </c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56.25">
      <c r="A36" s="18" t="s">
        <v>12</v>
      </c>
      <c r="B36" s="24">
        <v>3110</v>
      </c>
      <c r="C36" s="20"/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2954</v>
      </c>
      <c r="D38" s="21">
        <f>SUM(D31:D37)</f>
        <v>20</v>
      </c>
      <c r="F38" s="32"/>
    </row>
    <row r="39" spans="1:6" ht="18.75">
      <c r="A39" s="46"/>
      <c r="B39" s="47"/>
      <c r="C39" s="48"/>
      <c r="D39" s="48"/>
      <c r="F39" s="32"/>
    </row>
    <row r="40" spans="1:6" ht="12.75" customHeight="1">
      <c r="A40" s="1"/>
      <c r="B40" s="10"/>
      <c r="C40" s="4"/>
      <c r="D40" s="4"/>
    </row>
    <row r="41" spans="1:6" ht="34.5" customHeight="1">
      <c r="A41" s="60" t="s">
        <v>27</v>
      </c>
      <c r="B41" s="61"/>
      <c r="C41" s="61"/>
      <c r="D41" s="61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6887.7</v>
      </c>
      <c r="D44" s="20">
        <f>C57+C70</f>
        <v>6887.7</v>
      </c>
      <c r="F44" s="32"/>
    </row>
    <row r="45" spans="1:6" ht="18.75">
      <c r="A45" s="19" t="s">
        <v>3</v>
      </c>
      <c r="B45" s="24">
        <v>2230</v>
      </c>
      <c r="C45" s="20">
        <v>14077.73</v>
      </c>
      <c r="D45" s="20">
        <v>14077.73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56.25">
      <c r="A49" s="18" t="s">
        <v>12</v>
      </c>
      <c r="B49" s="24">
        <v>3110</v>
      </c>
      <c r="C49" s="20">
        <v>4550.75</v>
      </c>
      <c r="D49" s="20">
        <v>4550.75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25516.18</v>
      </c>
      <c r="D51" s="21">
        <f>D44+D45+D48+D49+D50</f>
        <v>25516.18</v>
      </c>
      <c r="F51" s="32"/>
    </row>
    <row r="52" spans="1:6" ht="18.75">
      <c r="A52" s="46"/>
      <c r="B52" s="47"/>
      <c r="C52" s="48"/>
      <c r="D52" s="48"/>
      <c r="F52" s="32"/>
    </row>
    <row r="54" spans="1:6" ht="39" customHeight="1">
      <c r="A54" s="60" t="s">
        <v>58</v>
      </c>
      <c r="B54" s="61"/>
      <c r="C54" s="61"/>
      <c r="D54" s="61"/>
    </row>
    <row r="56" spans="1:6" ht="15.75" customHeight="1">
      <c r="A56" s="62" t="s">
        <v>28</v>
      </c>
      <c r="B56" s="63"/>
      <c r="C56" s="64" t="s">
        <v>29</v>
      </c>
      <c r="D56" s="63"/>
    </row>
    <row r="57" spans="1:6" ht="15.75" customHeight="1">
      <c r="A57" s="42" t="s">
        <v>40</v>
      </c>
      <c r="B57" s="37">
        <v>2210</v>
      </c>
      <c r="C57" s="55">
        <f>450+840+924+1830+1860</f>
        <v>5904</v>
      </c>
      <c r="D57" s="55"/>
    </row>
    <row r="58" spans="1:6" ht="15.75" hidden="1" customHeight="1">
      <c r="A58" s="42" t="s">
        <v>34</v>
      </c>
      <c r="B58" s="37">
        <v>2210</v>
      </c>
      <c r="C58" s="69"/>
      <c r="D58" s="70"/>
    </row>
    <row r="59" spans="1:6" ht="15.75" hidden="1" customHeight="1">
      <c r="A59" s="42" t="s">
        <v>37</v>
      </c>
      <c r="B59" s="37">
        <v>2210</v>
      </c>
      <c r="C59" s="69"/>
      <c r="D59" s="70"/>
    </row>
    <row r="60" spans="1:6" ht="15.75" hidden="1" customHeight="1">
      <c r="A60" s="42" t="s">
        <v>42</v>
      </c>
      <c r="B60" s="38">
        <v>3110.221</v>
      </c>
      <c r="C60" s="56"/>
      <c r="D60" s="57"/>
    </row>
    <row r="61" spans="1:6" ht="15.75" hidden="1" customHeight="1">
      <c r="A61" s="42" t="s">
        <v>33</v>
      </c>
      <c r="B61" s="37">
        <v>2210</v>
      </c>
      <c r="C61" s="69"/>
      <c r="D61" s="70"/>
    </row>
    <row r="62" spans="1:6" ht="15.75" hidden="1" customHeight="1">
      <c r="A62" s="42" t="s">
        <v>35</v>
      </c>
      <c r="B62" s="37">
        <v>2210</v>
      </c>
      <c r="C62" s="69"/>
      <c r="D62" s="70"/>
    </row>
    <row r="63" spans="1:6" ht="15.75" hidden="1" customHeight="1">
      <c r="A63" s="42" t="s">
        <v>41</v>
      </c>
      <c r="B63" s="37">
        <v>2210</v>
      </c>
      <c r="C63" s="69"/>
      <c r="D63" s="70"/>
    </row>
    <row r="64" spans="1:6" ht="15.75" customHeight="1">
      <c r="A64" s="42" t="s">
        <v>36</v>
      </c>
      <c r="B64" s="37">
        <v>3110</v>
      </c>
      <c r="C64" s="56">
        <f>664.02+1080+1050+305.1+253.68+575.55+622.4</f>
        <v>4550.7499999999991</v>
      </c>
      <c r="D64" s="57"/>
    </row>
    <row r="65" spans="1:4" ht="15.75" hidden="1" customHeight="1">
      <c r="A65" s="42" t="s">
        <v>38</v>
      </c>
      <c r="B65" s="37">
        <v>2210</v>
      </c>
      <c r="C65" s="56"/>
      <c r="D65" s="57"/>
    </row>
    <row r="66" spans="1:4" ht="15.75" hidden="1" customHeight="1">
      <c r="A66" s="42" t="s">
        <v>39</v>
      </c>
      <c r="B66" s="37">
        <v>2210</v>
      </c>
      <c r="C66" s="56"/>
      <c r="D66" s="57"/>
    </row>
    <row r="67" spans="1:4" ht="15.75" hidden="1" customHeight="1">
      <c r="A67" s="42" t="s">
        <v>51</v>
      </c>
      <c r="B67" s="37">
        <v>2240</v>
      </c>
      <c r="C67" s="56"/>
      <c r="D67" s="57"/>
    </row>
    <row r="68" spans="1:4" ht="15.75" customHeight="1">
      <c r="A68" s="42" t="s">
        <v>43</v>
      </c>
      <c r="B68" s="37">
        <v>2230</v>
      </c>
      <c r="C68" s="56">
        <f>14077.73</f>
        <v>14077.73</v>
      </c>
      <c r="D68" s="57"/>
    </row>
    <row r="69" spans="1:4" ht="18.75" hidden="1">
      <c r="A69" s="42" t="s">
        <v>44</v>
      </c>
      <c r="B69" s="37">
        <v>2210</v>
      </c>
      <c r="C69" s="56"/>
      <c r="D69" s="57"/>
    </row>
    <row r="70" spans="1:4" ht="18.75">
      <c r="A70" s="42" t="s">
        <v>50</v>
      </c>
      <c r="B70" s="37">
        <v>2210</v>
      </c>
      <c r="C70" s="56">
        <f>491.85+491.85</f>
        <v>983.7</v>
      </c>
      <c r="D70" s="57"/>
    </row>
    <row r="71" spans="1:4" ht="18.75" hidden="1">
      <c r="A71" s="42" t="s">
        <v>48</v>
      </c>
      <c r="B71" s="37">
        <v>2210</v>
      </c>
      <c r="C71" s="56"/>
      <c r="D71" s="57"/>
    </row>
    <row r="72" spans="1:4" ht="18.75" hidden="1">
      <c r="A72" s="42" t="s">
        <v>47</v>
      </c>
      <c r="B72" s="37">
        <v>2210</v>
      </c>
      <c r="C72" s="56"/>
      <c r="D72" s="57"/>
    </row>
    <row r="73" spans="1:4" ht="18.75" hidden="1">
      <c r="A73" s="42" t="s">
        <v>49</v>
      </c>
      <c r="B73" s="43">
        <v>2210</v>
      </c>
      <c r="C73" s="56"/>
      <c r="D73" s="57"/>
    </row>
    <row r="74" spans="1:4" ht="18.75">
      <c r="A74" s="53"/>
      <c r="B74" s="54"/>
      <c r="C74" s="56"/>
      <c r="D74" s="57"/>
    </row>
    <row r="75" spans="1:4" ht="18.75">
      <c r="A75" s="53"/>
      <c r="B75" s="54"/>
      <c r="C75" s="72">
        <f>SUM(C57:D74)</f>
        <v>25516.18</v>
      </c>
      <c r="D75" s="73"/>
    </row>
    <row r="77" spans="1:4" ht="33" customHeight="1">
      <c r="A77" s="60"/>
      <c r="B77" s="61"/>
      <c r="C77" s="61"/>
      <c r="D77" s="61"/>
    </row>
  </sheetData>
  <mergeCells count="30">
    <mergeCell ref="C70:D70"/>
    <mergeCell ref="A75:B75"/>
    <mergeCell ref="C75:D75"/>
    <mergeCell ref="C71:D71"/>
    <mergeCell ref="C72:D72"/>
    <mergeCell ref="C73:D73"/>
    <mergeCell ref="A74:B74"/>
    <mergeCell ref="C74:D74"/>
    <mergeCell ref="A2:D2"/>
    <mergeCell ref="A5:D5"/>
    <mergeCell ref="A28:D28"/>
    <mergeCell ref="A41:D41"/>
    <mergeCell ref="A56:B56"/>
    <mergeCell ref="C56:D56"/>
    <mergeCell ref="A77:D77"/>
    <mergeCell ref="A54:D54"/>
    <mergeCell ref="C58:D58"/>
    <mergeCell ref="A3:D3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zoomScale="90" zoomScaleNormal="90" workbookViewId="0">
      <selection activeCell="I6" sqref="I6"/>
    </sheetView>
  </sheetViews>
  <sheetFormatPr defaultRowHeight="15"/>
  <cols>
    <col min="1" max="1" width="40.85546875" style="3" customWidth="1"/>
    <col min="2" max="2" width="8.7109375" style="1" customWidth="1"/>
    <col min="3" max="3" width="17.42578125" customWidth="1"/>
    <col min="4" max="4" width="15.28515625" customWidth="1"/>
    <col min="5" max="5" width="12.140625" hidden="1" customWidth="1"/>
    <col min="6" max="6" width="14.28515625" customWidth="1"/>
    <col min="8" max="8" width="18.28515625" customWidth="1"/>
  </cols>
  <sheetData>
    <row r="1" spans="1:6" ht="18.75">
      <c r="A1" s="13"/>
      <c r="B1" s="14"/>
      <c r="C1" s="29"/>
      <c r="D1" s="29"/>
    </row>
    <row r="2" spans="1:6" ht="60.75" customHeight="1">
      <c r="A2" s="58" t="s">
        <v>57</v>
      </c>
      <c r="B2" s="59"/>
      <c r="C2" s="59"/>
      <c r="D2" s="59"/>
    </row>
    <row r="3" spans="1:6" ht="76.5" customHeight="1">
      <c r="A3" s="65" t="s">
        <v>53</v>
      </c>
      <c r="B3" s="66"/>
      <c r="C3" s="66"/>
      <c r="D3" s="66"/>
    </row>
    <row r="4" spans="1:6" ht="18.75">
      <c r="A4" s="13"/>
      <c r="B4" s="14"/>
      <c r="C4" s="15"/>
      <c r="D4" s="15"/>
    </row>
    <row r="5" spans="1:6" ht="42.75" customHeight="1">
      <c r="A5" s="67" t="s">
        <v>25</v>
      </c>
      <c r="B5" s="74"/>
      <c r="C5" s="74"/>
      <c r="D5" s="7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1">
        <f>2275500+623580</f>
        <v>2899080</v>
      </c>
      <c r="D7" s="31">
        <f>1960372.1+535368.57</f>
        <v>2495740.67</v>
      </c>
      <c r="E7" s="4">
        <f>C7-D7</f>
        <v>403339.33000000007</v>
      </c>
      <c r="F7" s="32"/>
    </row>
    <row r="8" spans="1:6" s="2" customFormat="1" ht="15" customHeight="1">
      <c r="A8" s="28" t="s">
        <v>45</v>
      </c>
      <c r="B8" s="23">
        <v>2120</v>
      </c>
      <c r="C8" s="31">
        <f>135070+500620</f>
        <v>635690</v>
      </c>
      <c r="D8" s="31">
        <f>125139.92+442359.97</f>
        <v>567499.89</v>
      </c>
      <c r="E8" s="4">
        <f t="shared" ref="E8:E25" si="0">C8-D8</f>
        <v>68190.109999999986</v>
      </c>
      <c r="F8" s="32"/>
    </row>
    <row r="9" spans="1:6" ht="37.5">
      <c r="A9" s="18" t="s">
        <v>2</v>
      </c>
      <c r="B9" s="24">
        <v>2210</v>
      </c>
      <c r="C9" s="20">
        <f>143400+15000</f>
        <v>158400</v>
      </c>
      <c r="D9" s="20">
        <v>142909</v>
      </c>
      <c r="E9" s="4">
        <f t="shared" si="0"/>
        <v>15491</v>
      </c>
      <c r="F9" s="32"/>
    </row>
    <row r="10" spans="1:6" ht="18.75">
      <c r="A10" s="18" t="s">
        <v>3</v>
      </c>
      <c r="B10" s="24">
        <v>2230</v>
      </c>
      <c r="C10" s="20">
        <f>75550+171400</f>
        <v>246950</v>
      </c>
      <c r="D10" s="20">
        <f>61668.12+60408.96</f>
        <v>122077.08</v>
      </c>
      <c r="E10" s="4">
        <f t="shared" si="0"/>
        <v>124872.92</v>
      </c>
      <c r="F10" s="32"/>
    </row>
    <row r="11" spans="1:6" ht="37.5">
      <c r="A11" s="18" t="s">
        <v>4</v>
      </c>
      <c r="B11" s="24">
        <v>2240</v>
      </c>
      <c r="C11" s="20">
        <f>11340</f>
        <v>11340</v>
      </c>
      <c r="D11" s="20">
        <f>10630.89</f>
        <v>10630.89</v>
      </c>
      <c r="E11" s="4">
        <f t="shared" si="0"/>
        <v>709.11000000000058</v>
      </c>
      <c r="F11" s="32"/>
    </row>
    <row r="12" spans="1:6" ht="18.75">
      <c r="A12" s="18" t="s">
        <v>5</v>
      </c>
      <c r="B12" s="24">
        <v>2250</v>
      </c>
      <c r="C12" s="20"/>
      <c r="D12" s="20"/>
      <c r="E12" s="4">
        <f t="shared" si="0"/>
        <v>0</v>
      </c>
      <c r="F12" s="32"/>
    </row>
    <row r="13" spans="1:6" ht="18.75">
      <c r="A13" s="18" t="s">
        <v>6</v>
      </c>
      <c r="B13" s="24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4">
        <v>2272</v>
      </c>
      <c r="C14" s="20"/>
      <c r="D14" s="20"/>
      <c r="E14" s="4">
        <f t="shared" si="0"/>
        <v>0</v>
      </c>
      <c r="F14" s="32"/>
    </row>
    <row r="15" spans="1:6" ht="18.75">
      <c r="A15" s="18" t="s">
        <v>8</v>
      </c>
      <c r="B15" s="24">
        <v>2273</v>
      </c>
      <c r="C15" s="20">
        <f>177340+49650</f>
        <v>226990</v>
      </c>
      <c r="D15" s="20">
        <f>92746.72+46416.16</f>
        <v>139162.88</v>
      </c>
      <c r="E15" s="4">
        <f t="shared" si="0"/>
        <v>87827.12</v>
      </c>
      <c r="F15" s="32"/>
    </row>
    <row r="16" spans="1:6" ht="18.75">
      <c r="A16" s="18" t="s">
        <v>9</v>
      </c>
      <c r="B16" s="24">
        <v>2274</v>
      </c>
      <c r="C16" s="20"/>
      <c r="D16" s="20"/>
      <c r="E16" s="4">
        <f t="shared" si="0"/>
        <v>0</v>
      </c>
      <c r="F16" s="32"/>
    </row>
    <row r="17" spans="1:8" ht="18.75">
      <c r="A17" s="18" t="s">
        <v>10</v>
      </c>
      <c r="B17" s="24">
        <v>2275</v>
      </c>
      <c r="C17" s="20"/>
      <c r="D17" s="20"/>
      <c r="E17" s="4">
        <f t="shared" si="0"/>
        <v>0</v>
      </c>
      <c r="F17" s="32"/>
    </row>
    <row r="18" spans="1:8" ht="34.5" customHeight="1">
      <c r="A18" s="18" t="s">
        <v>11</v>
      </c>
      <c r="B18" s="24">
        <v>2282</v>
      </c>
      <c r="C18" s="20"/>
      <c r="D18" s="20"/>
      <c r="E18" s="4">
        <f t="shared" si="0"/>
        <v>0</v>
      </c>
      <c r="F18" s="32"/>
    </row>
    <row r="19" spans="1:8" ht="18" customHeight="1">
      <c r="A19" s="18" t="s">
        <v>14</v>
      </c>
      <c r="B19" s="24">
        <v>2730</v>
      </c>
      <c r="C19" s="20"/>
      <c r="D19" s="20"/>
      <c r="E19" s="4">
        <f t="shared" si="0"/>
        <v>0</v>
      </c>
      <c r="F19" s="32"/>
    </row>
    <row r="20" spans="1:8" ht="15.75" customHeight="1">
      <c r="A20" s="18" t="s">
        <v>15</v>
      </c>
      <c r="B20" s="24">
        <v>2800</v>
      </c>
      <c r="C20" s="20">
        <f>8490</f>
        <v>8490</v>
      </c>
      <c r="D20" s="20">
        <v>8299.2199999999993</v>
      </c>
      <c r="E20" s="4">
        <f t="shared" si="0"/>
        <v>190.78000000000065</v>
      </c>
      <c r="F20" s="32"/>
    </row>
    <row r="21" spans="1:8" ht="36.75" customHeight="1">
      <c r="A21" s="18" t="s">
        <v>12</v>
      </c>
      <c r="B21" s="24">
        <v>3110</v>
      </c>
      <c r="C21" s="20">
        <f>69080+21000</f>
        <v>90080</v>
      </c>
      <c r="D21" s="20">
        <f>64913+21000</f>
        <v>85913</v>
      </c>
      <c r="E21" s="4">
        <f t="shared" si="0"/>
        <v>4167</v>
      </c>
      <c r="F21" s="32"/>
      <c r="H21" s="41"/>
    </row>
    <row r="22" spans="1:8" ht="37.5">
      <c r="A22" s="18" t="s">
        <v>20</v>
      </c>
      <c r="B22" s="24">
        <v>3122</v>
      </c>
      <c r="C22" s="20"/>
      <c r="D22" s="20"/>
      <c r="E22" s="4">
        <f t="shared" si="0"/>
        <v>0</v>
      </c>
      <c r="F22" s="32"/>
    </row>
    <row r="23" spans="1:8" ht="37.5">
      <c r="A23" s="18" t="s">
        <v>21</v>
      </c>
      <c r="B23" s="24">
        <v>3132</v>
      </c>
      <c r="C23" s="20"/>
      <c r="D23" s="20"/>
      <c r="E23" s="4">
        <f t="shared" si="0"/>
        <v>0</v>
      </c>
      <c r="F23" s="32"/>
    </row>
    <row r="24" spans="1:8" ht="37.5">
      <c r="A24" s="36" t="s">
        <v>46</v>
      </c>
      <c r="B24" s="24">
        <v>3142</v>
      </c>
      <c r="C24" s="40"/>
      <c r="D24" s="20"/>
      <c r="E24" s="4">
        <f t="shared" si="0"/>
        <v>0</v>
      </c>
      <c r="F24" s="32"/>
    </row>
    <row r="25" spans="1:8" ht="18.75">
      <c r="A25" s="18" t="s">
        <v>13</v>
      </c>
      <c r="B25" s="24"/>
      <c r="C25" s="21">
        <f>SUM(C7:C24)</f>
        <v>4277020</v>
      </c>
      <c r="D25" s="52">
        <f>SUM(D7:D24)</f>
        <v>3572232.6300000004</v>
      </c>
      <c r="E25" s="4">
        <f t="shared" si="0"/>
        <v>704787.36999999965</v>
      </c>
      <c r="F25" s="32"/>
    </row>
    <row r="26" spans="1:8">
      <c r="C26" s="4"/>
      <c r="D26" s="4"/>
    </row>
    <row r="27" spans="1:8">
      <c r="C27" s="4"/>
      <c r="D27" s="4"/>
    </row>
    <row r="28" spans="1:8" ht="27" customHeight="1">
      <c r="A28" s="58" t="s">
        <v>26</v>
      </c>
      <c r="B28" s="71"/>
      <c r="C28" s="71"/>
      <c r="D28" s="71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42" t="s">
        <v>2</v>
      </c>
      <c r="B31" s="24">
        <v>2210</v>
      </c>
      <c r="C31" s="20">
        <v>2900</v>
      </c>
      <c r="D31" s="20">
        <v>2835.7</v>
      </c>
      <c r="F31" s="32"/>
    </row>
    <row r="32" spans="1:8" ht="18.75">
      <c r="A32" s="19" t="s">
        <v>3</v>
      </c>
      <c r="B32" s="24">
        <v>2230</v>
      </c>
      <c r="C32" s="40">
        <v>61170</v>
      </c>
      <c r="D32" s="20">
        <v>17477.14</v>
      </c>
      <c r="F32" s="32"/>
    </row>
    <row r="33" spans="1:6" ht="18.75">
      <c r="A33" s="19" t="s">
        <v>4</v>
      </c>
      <c r="B33" s="24">
        <v>2240</v>
      </c>
      <c r="C33" s="20"/>
      <c r="D33" s="20"/>
      <c r="F33" s="32"/>
    </row>
    <row r="34" spans="1:6" ht="18.75">
      <c r="A34" s="19" t="s">
        <v>10</v>
      </c>
      <c r="B34" s="24">
        <v>2275</v>
      </c>
      <c r="C34" s="20"/>
      <c r="D34" s="20"/>
      <c r="F34" s="32"/>
    </row>
    <row r="35" spans="1:6" ht="18.75">
      <c r="A35" s="42" t="s">
        <v>15</v>
      </c>
      <c r="B35" s="24">
        <v>2800</v>
      </c>
      <c r="C35" s="20"/>
      <c r="D35" s="20"/>
      <c r="F35" s="32"/>
    </row>
    <row r="36" spans="1:6" ht="56.25">
      <c r="A36" s="42" t="s">
        <v>12</v>
      </c>
      <c r="B36" s="24">
        <v>3110</v>
      </c>
      <c r="C36" s="20"/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64070</v>
      </c>
      <c r="D38" s="21">
        <f>SUM(D31:D37)</f>
        <v>20312.84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0" t="s">
        <v>27</v>
      </c>
      <c r="B41" s="61"/>
      <c r="C41" s="61"/>
      <c r="D41" s="61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955.85</v>
      </c>
      <c r="D44" s="20">
        <f>C57+C70</f>
        <v>955.85</v>
      </c>
      <c r="F44" s="32"/>
    </row>
    <row r="45" spans="1:6" ht="18.75">
      <c r="A45" s="19" t="s">
        <v>3</v>
      </c>
      <c r="B45" s="24">
        <v>2230</v>
      </c>
      <c r="C45" s="20">
        <v>34018.730000000003</v>
      </c>
      <c r="D45" s="20">
        <v>34018.730000000003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56.25">
      <c r="A49" s="18" t="s">
        <v>12</v>
      </c>
      <c r="B49" s="24">
        <v>3110</v>
      </c>
      <c r="C49" s="20">
        <v>2185.64</v>
      </c>
      <c r="D49" s="20">
        <v>2185.64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37160.22</v>
      </c>
      <c r="D51" s="21">
        <f>D44+D45+D48+D49+D50</f>
        <v>37160.22</v>
      </c>
      <c r="F51" s="32"/>
    </row>
    <row r="54" spans="1:6" ht="35.25" customHeight="1">
      <c r="A54" s="60" t="s">
        <v>58</v>
      </c>
      <c r="B54" s="61"/>
      <c r="C54" s="61"/>
      <c r="D54" s="61"/>
    </row>
    <row r="56" spans="1:6" ht="18.75">
      <c r="A56" s="62" t="s">
        <v>28</v>
      </c>
      <c r="B56" s="63"/>
      <c r="C56" s="64" t="s">
        <v>29</v>
      </c>
      <c r="D56" s="63"/>
    </row>
    <row r="57" spans="1:6" ht="18.75">
      <c r="A57" s="42" t="s">
        <v>40</v>
      </c>
      <c r="B57" s="37">
        <v>2210</v>
      </c>
      <c r="C57" s="55">
        <f>464</f>
        <v>464</v>
      </c>
      <c r="D57" s="55"/>
    </row>
    <row r="58" spans="1:6" ht="18.75" hidden="1">
      <c r="A58" s="42" t="s">
        <v>34</v>
      </c>
      <c r="B58" s="37">
        <v>2210</v>
      </c>
      <c r="C58" s="69"/>
      <c r="D58" s="70"/>
    </row>
    <row r="59" spans="1:6" ht="18.75" hidden="1">
      <c r="A59" s="42" t="s">
        <v>37</v>
      </c>
      <c r="B59" s="37">
        <v>2210</v>
      </c>
      <c r="C59" s="69"/>
      <c r="D59" s="70"/>
    </row>
    <row r="60" spans="1:6" ht="18.75" hidden="1">
      <c r="A60" s="42" t="s">
        <v>42</v>
      </c>
      <c r="B60" s="38">
        <v>3110.221</v>
      </c>
      <c r="C60" s="56"/>
      <c r="D60" s="57"/>
    </row>
    <row r="61" spans="1:6" ht="18.75" hidden="1">
      <c r="A61" s="42" t="s">
        <v>33</v>
      </c>
      <c r="B61" s="37">
        <v>2210</v>
      </c>
      <c r="C61" s="69"/>
      <c r="D61" s="70"/>
    </row>
    <row r="62" spans="1:6" ht="18.75" hidden="1">
      <c r="A62" s="42" t="s">
        <v>35</v>
      </c>
      <c r="B62" s="37">
        <v>2210</v>
      </c>
      <c r="C62" s="69"/>
      <c r="D62" s="70"/>
    </row>
    <row r="63" spans="1:6" ht="18.75" hidden="1">
      <c r="A63" s="42" t="s">
        <v>41</v>
      </c>
      <c r="B63" s="37">
        <v>2210</v>
      </c>
      <c r="C63" s="69"/>
      <c r="D63" s="70"/>
    </row>
    <row r="64" spans="1:6" ht="18.75">
      <c r="A64" s="42" t="s">
        <v>36</v>
      </c>
      <c r="B64" s="37">
        <v>3110</v>
      </c>
      <c r="C64" s="56">
        <f>2185.64</f>
        <v>2185.64</v>
      </c>
      <c r="D64" s="57"/>
    </row>
    <row r="65" spans="1:4" ht="18.75" hidden="1">
      <c r="A65" s="42" t="s">
        <v>38</v>
      </c>
      <c r="B65" s="37">
        <v>2210</v>
      </c>
      <c r="C65" s="56"/>
      <c r="D65" s="57"/>
    </row>
    <row r="66" spans="1:4" ht="18.75" hidden="1">
      <c r="A66" s="42" t="s">
        <v>39</v>
      </c>
      <c r="B66" s="37">
        <v>2210</v>
      </c>
      <c r="C66" s="56"/>
      <c r="D66" s="57"/>
    </row>
    <row r="67" spans="1:4" ht="18.75" hidden="1">
      <c r="A67" s="42" t="s">
        <v>51</v>
      </c>
      <c r="B67" s="37">
        <v>2240</v>
      </c>
      <c r="C67" s="56"/>
      <c r="D67" s="57"/>
    </row>
    <row r="68" spans="1:4" ht="18.75">
      <c r="A68" s="42" t="s">
        <v>43</v>
      </c>
      <c r="B68" s="37">
        <v>2230</v>
      </c>
      <c r="C68" s="56">
        <f>1410.45+28632.21+3976.07</f>
        <v>34018.730000000003</v>
      </c>
      <c r="D68" s="57"/>
    </row>
    <row r="69" spans="1:4" ht="18.75" hidden="1">
      <c r="A69" s="42" t="s">
        <v>44</v>
      </c>
      <c r="B69" s="37">
        <v>2210</v>
      </c>
      <c r="C69" s="56"/>
      <c r="D69" s="57"/>
    </row>
    <row r="70" spans="1:4" ht="18.75">
      <c r="A70" s="42" t="s">
        <v>50</v>
      </c>
      <c r="B70" s="37">
        <v>2210</v>
      </c>
      <c r="C70" s="56">
        <v>491.85</v>
      </c>
      <c r="D70" s="57"/>
    </row>
    <row r="71" spans="1:4" ht="18.75" hidden="1">
      <c r="A71" s="42" t="s">
        <v>48</v>
      </c>
      <c r="B71" s="37">
        <v>2210</v>
      </c>
      <c r="C71" s="56"/>
      <c r="D71" s="57"/>
    </row>
    <row r="72" spans="1:4" ht="18.75" hidden="1">
      <c r="A72" s="42" t="s">
        <v>47</v>
      </c>
      <c r="B72" s="37">
        <v>2210</v>
      </c>
      <c r="C72" s="56"/>
      <c r="D72" s="57"/>
    </row>
    <row r="73" spans="1:4" ht="18.75" hidden="1">
      <c r="A73" s="42" t="s">
        <v>49</v>
      </c>
      <c r="B73" s="43">
        <v>2210</v>
      </c>
      <c r="C73" s="56"/>
      <c r="D73" s="57"/>
    </row>
    <row r="74" spans="1:4" ht="18.75">
      <c r="A74" s="53"/>
      <c r="B74" s="54"/>
      <c r="C74" s="56"/>
      <c r="D74" s="57"/>
    </row>
    <row r="75" spans="1:4" ht="18.75">
      <c r="A75" s="53"/>
      <c r="B75" s="54"/>
      <c r="C75" s="72">
        <f>SUM(C57:D74)</f>
        <v>37160.22</v>
      </c>
      <c r="D75" s="73"/>
    </row>
  </sheetData>
  <mergeCells count="29">
    <mergeCell ref="C72:D72"/>
    <mergeCell ref="C73:D73"/>
    <mergeCell ref="A74:B74"/>
    <mergeCell ref="C74:D74"/>
    <mergeCell ref="A75:B75"/>
    <mergeCell ref="C75:D75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A2:D2"/>
    <mergeCell ref="A5:D5"/>
    <mergeCell ref="A28:D28"/>
    <mergeCell ref="A41:D41"/>
    <mergeCell ref="A56:B56"/>
    <mergeCell ref="C56:D56"/>
    <mergeCell ref="A54:D54"/>
    <mergeCell ref="C59:D59"/>
    <mergeCell ref="C60:D60"/>
    <mergeCell ref="C61:D61"/>
    <mergeCell ref="A3:D3"/>
    <mergeCell ref="C57:D57"/>
    <mergeCell ref="C58:D5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6"/>
  <sheetViews>
    <sheetView workbookViewId="0">
      <selection activeCell="H8" sqref="H8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4.7109375" customWidth="1"/>
    <col min="5" max="5" width="10.42578125" hidden="1" customWidth="1"/>
    <col min="6" max="6" width="11.85546875" customWidth="1"/>
  </cols>
  <sheetData>
    <row r="2" spans="1:6" ht="57.75" customHeight="1">
      <c r="A2" s="58" t="s">
        <v>57</v>
      </c>
      <c r="B2" s="59"/>
      <c r="C2" s="59"/>
      <c r="D2" s="59"/>
    </row>
    <row r="3" spans="1:6" ht="38.25" customHeight="1">
      <c r="A3" s="65" t="s">
        <v>30</v>
      </c>
      <c r="B3" s="66"/>
      <c r="C3" s="66"/>
      <c r="D3" s="66"/>
    </row>
    <row r="4" spans="1:6" ht="18.75">
      <c r="A4" s="13"/>
      <c r="B4" s="14"/>
      <c r="C4" s="15"/>
      <c r="D4" s="15"/>
    </row>
    <row r="5" spans="1:6" ht="42" customHeight="1">
      <c r="A5" s="67" t="s">
        <v>25</v>
      </c>
      <c r="B5" s="74"/>
      <c r="C5" s="74"/>
      <c r="D5" s="7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1701570+6770</f>
        <v>1708340</v>
      </c>
      <c r="D7" s="31">
        <f>1516823.06+3918.53</f>
        <v>1520741.59</v>
      </c>
      <c r="E7" s="4">
        <f>C7-D7</f>
        <v>187598.40999999992</v>
      </c>
      <c r="F7" s="32"/>
    </row>
    <row r="8" spans="1:6" s="2" customFormat="1" ht="18.75">
      <c r="A8" s="28" t="s">
        <v>45</v>
      </c>
      <c r="B8" s="23">
        <v>2120</v>
      </c>
      <c r="C8" s="31">
        <f>1500+374320</f>
        <v>375820</v>
      </c>
      <c r="D8" s="31">
        <f>862.08+338536.36</f>
        <v>339398.44</v>
      </c>
      <c r="E8" s="4">
        <f t="shared" ref="E8:E25" si="0">C8-D8</f>
        <v>36421.56</v>
      </c>
      <c r="F8" s="32"/>
    </row>
    <row r="9" spans="1:6" ht="37.5">
      <c r="A9" s="18" t="s">
        <v>2</v>
      </c>
      <c r="B9" s="24">
        <v>2210</v>
      </c>
      <c r="C9" s="51">
        <v>20110</v>
      </c>
      <c r="D9" s="20">
        <v>18953.2</v>
      </c>
      <c r="E9" s="4">
        <f t="shared" si="0"/>
        <v>1156.7999999999993</v>
      </c>
      <c r="F9" s="32"/>
    </row>
    <row r="10" spans="1:6" ht="18.75">
      <c r="A10" s="18" t="s">
        <v>3</v>
      </c>
      <c r="B10" s="24">
        <v>2230</v>
      </c>
      <c r="C10" s="20">
        <v>45360</v>
      </c>
      <c r="D10" s="20">
        <v>45304.2</v>
      </c>
      <c r="E10" s="4">
        <f t="shared" si="0"/>
        <v>55.80000000000291</v>
      </c>
      <c r="F10" s="32"/>
    </row>
    <row r="11" spans="1:6" ht="37.5">
      <c r="A11" s="18" t="s">
        <v>4</v>
      </c>
      <c r="B11" s="24">
        <v>2240</v>
      </c>
      <c r="C11" s="20">
        <v>63805</v>
      </c>
      <c r="D11" s="20">
        <v>48245.73</v>
      </c>
      <c r="E11" s="4">
        <f t="shared" si="0"/>
        <v>15559.269999999997</v>
      </c>
      <c r="F11" s="32"/>
    </row>
    <row r="12" spans="1:6" ht="18.75">
      <c r="A12" s="18" t="s">
        <v>5</v>
      </c>
      <c r="B12" s="24">
        <v>2250</v>
      </c>
      <c r="C12" s="20"/>
      <c r="D12" s="20"/>
      <c r="E12" s="4">
        <f t="shared" si="0"/>
        <v>0</v>
      </c>
      <c r="F12" s="32"/>
    </row>
    <row r="13" spans="1:6" ht="18.75">
      <c r="A13" s="18" t="s">
        <v>6</v>
      </c>
      <c r="B13" s="24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4">
        <v>2272</v>
      </c>
      <c r="C14" s="20"/>
      <c r="D14" s="20"/>
      <c r="E14" s="4">
        <f t="shared" si="0"/>
        <v>0</v>
      </c>
      <c r="F14" s="32"/>
    </row>
    <row r="15" spans="1:6" ht="18.75">
      <c r="A15" s="18" t="s">
        <v>8</v>
      </c>
      <c r="B15" s="24">
        <v>2273</v>
      </c>
      <c r="C15" s="20">
        <v>43770</v>
      </c>
      <c r="D15" s="20">
        <v>42266.2</v>
      </c>
      <c r="E15" s="4">
        <f t="shared" si="0"/>
        <v>1503.8000000000029</v>
      </c>
      <c r="F15" s="32"/>
    </row>
    <row r="16" spans="1:6" ht="18.75">
      <c r="A16" s="18" t="s">
        <v>9</v>
      </c>
      <c r="B16" s="24">
        <v>2274</v>
      </c>
      <c r="C16" s="20"/>
      <c r="D16" s="20"/>
      <c r="E16" s="4">
        <f t="shared" si="0"/>
        <v>0</v>
      </c>
      <c r="F16" s="32"/>
    </row>
    <row r="17" spans="1:8" ht="18.75">
      <c r="A17" s="18" t="s">
        <v>10</v>
      </c>
      <c r="B17" s="24">
        <v>2275</v>
      </c>
      <c r="C17" s="20"/>
      <c r="D17" s="20"/>
      <c r="E17" s="4">
        <f t="shared" si="0"/>
        <v>0</v>
      </c>
      <c r="F17" s="32"/>
    </row>
    <row r="18" spans="1:8" ht="33" customHeight="1">
      <c r="A18" s="18" t="s">
        <v>11</v>
      </c>
      <c r="B18" s="24">
        <v>2282</v>
      </c>
      <c r="C18" s="20"/>
      <c r="D18" s="20"/>
      <c r="E18" s="4">
        <f t="shared" si="0"/>
        <v>0</v>
      </c>
      <c r="F18" s="32"/>
    </row>
    <row r="19" spans="1:8" ht="18" customHeight="1">
      <c r="A19" s="18" t="s">
        <v>14</v>
      </c>
      <c r="B19" s="24">
        <v>2730</v>
      </c>
      <c r="C19" s="20"/>
      <c r="D19" s="20"/>
      <c r="E19" s="4">
        <f t="shared" si="0"/>
        <v>0</v>
      </c>
      <c r="F19" s="32"/>
    </row>
    <row r="20" spans="1:8" ht="15.75" customHeight="1">
      <c r="A20" s="18" t="s">
        <v>15</v>
      </c>
      <c r="B20" s="24">
        <v>2800</v>
      </c>
      <c r="C20" s="20">
        <v>5370</v>
      </c>
      <c r="D20" s="20">
        <v>3959.44</v>
      </c>
      <c r="E20" s="4">
        <f t="shared" si="0"/>
        <v>1410.56</v>
      </c>
      <c r="F20" s="32"/>
    </row>
    <row r="21" spans="1:8" ht="35.25" customHeight="1">
      <c r="A21" s="18" t="s">
        <v>12</v>
      </c>
      <c r="B21" s="24">
        <v>3110</v>
      </c>
      <c r="C21" s="20">
        <v>15400</v>
      </c>
      <c r="D21" s="20">
        <v>15400</v>
      </c>
      <c r="E21" s="4">
        <f t="shared" si="0"/>
        <v>0</v>
      </c>
      <c r="F21" s="32"/>
      <c r="H21" s="41"/>
    </row>
    <row r="22" spans="1:8" ht="37.5">
      <c r="A22" s="18" t="s">
        <v>20</v>
      </c>
      <c r="B22" s="24">
        <v>3122</v>
      </c>
      <c r="C22" s="20"/>
      <c r="D22" s="20"/>
      <c r="E22" s="4">
        <f t="shared" si="0"/>
        <v>0</v>
      </c>
      <c r="F22" s="32"/>
    </row>
    <row r="23" spans="1:8" ht="37.5">
      <c r="A23" s="18" t="s">
        <v>21</v>
      </c>
      <c r="B23" s="24">
        <v>3132</v>
      </c>
      <c r="C23" s="20"/>
      <c r="D23" s="20"/>
      <c r="E23" s="4">
        <f t="shared" si="0"/>
        <v>0</v>
      </c>
      <c r="F23" s="32"/>
    </row>
    <row r="24" spans="1:8" ht="37.5">
      <c r="A24" s="36" t="s">
        <v>46</v>
      </c>
      <c r="B24" s="24">
        <v>3142</v>
      </c>
      <c r="C24" s="20"/>
      <c r="D24" s="20"/>
      <c r="E24" s="4">
        <f t="shared" si="0"/>
        <v>0</v>
      </c>
      <c r="F24" s="32"/>
    </row>
    <row r="25" spans="1:8" ht="18.75">
      <c r="A25" s="18" t="s">
        <v>13</v>
      </c>
      <c r="B25" s="24"/>
      <c r="C25" s="21">
        <f>SUM(C7:C24)</f>
        <v>2277975</v>
      </c>
      <c r="D25" s="50">
        <f>SUM(D7:D24)</f>
        <v>2034268.7999999998</v>
      </c>
      <c r="E25" s="4">
        <f t="shared" si="0"/>
        <v>243706.20000000019</v>
      </c>
      <c r="F25" s="32"/>
    </row>
    <row r="26" spans="1:8">
      <c r="C26" s="4"/>
      <c r="D26" s="4"/>
    </row>
    <row r="27" spans="1:8">
      <c r="C27" s="4"/>
      <c r="D27" s="4"/>
    </row>
    <row r="28" spans="1:8" ht="30" hidden="1" customHeight="1">
      <c r="A28" s="58" t="s">
        <v>26</v>
      </c>
      <c r="B28" s="71"/>
      <c r="C28" s="71"/>
      <c r="D28" s="71"/>
    </row>
    <row r="29" spans="1:8" hidden="1"/>
    <row r="30" spans="1:8" ht="7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 hidden="1">
      <c r="A31" s="18" t="s">
        <v>2</v>
      </c>
      <c r="B31" s="24">
        <v>2210</v>
      </c>
      <c r="C31" s="20"/>
      <c r="D31" s="20"/>
      <c r="F31" s="32"/>
    </row>
    <row r="32" spans="1:8" ht="18.75" hidden="1">
      <c r="A32" s="19" t="s">
        <v>3</v>
      </c>
      <c r="B32" s="24">
        <v>2230</v>
      </c>
      <c r="C32" s="20"/>
      <c r="D32" s="20"/>
      <c r="F32" s="32"/>
    </row>
    <row r="33" spans="1:6" ht="18.75" hidden="1">
      <c r="A33" s="19" t="s">
        <v>4</v>
      </c>
      <c r="B33" s="24">
        <v>2240</v>
      </c>
      <c r="C33" s="20"/>
      <c r="D33" s="20"/>
      <c r="F33" s="32"/>
    </row>
    <row r="34" spans="1:6" ht="18.75" hidden="1">
      <c r="A34" s="19" t="s">
        <v>10</v>
      </c>
      <c r="B34" s="24">
        <v>2275</v>
      </c>
      <c r="C34" s="20"/>
      <c r="D34" s="20"/>
      <c r="F34" s="32"/>
    </row>
    <row r="35" spans="1:6" ht="18.75" hidden="1">
      <c r="A35" s="18" t="s">
        <v>15</v>
      </c>
      <c r="B35" s="24">
        <v>2800</v>
      </c>
      <c r="C35" s="20"/>
      <c r="D35" s="20"/>
      <c r="F35" s="32"/>
    </row>
    <row r="36" spans="1:6" ht="56.25" hidden="1">
      <c r="A36" s="18" t="s">
        <v>12</v>
      </c>
      <c r="B36" s="24">
        <v>3110</v>
      </c>
      <c r="C36" s="20"/>
      <c r="D36" s="20"/>
      <c r="F36" s="32"/>
    </row>
    <row r="37" spans="1:6" ht="18.75" hidden="1">
      <c r="A37" s="25" t="s">
        <v>16</v>
      </c>
      <c r="B37" s="26">
        <v>3132</v>
      </c>
      <c r="C37" s="27"/>
      <c r="D37" s="27"/>
      <c r="F37" s="32"/>
    </row>
    <row r="38" spans="1:6" ht="18.75" hidden="1">
      <c r="A38" s="18" t="s">
        <v>13</v>
      </c>
      <c r="B38" s="24"/>
      <c r="C38" s="21">
        <f>SUM(C31:C37)</f>
        <v>0</v>
      </c>
      <c r="D38" s="21">
        <f>SUM(D31:D37)</f>
        <v>0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60" t="s">
        <v>27</v>
      </c>
      <c r="B41" s="61"/>
      <c r="C41" s="61"/>
      <c r="D41" s="61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1435.85</v>
      </c>
      <c r="D44" s="20">
        <f>C58+C71</f>
        <v>1435.85</v>
      </c>
      <c r="F44" s="32"/>
    </row>
    <row r="45" spans="1:6" ht="18.75">
      <c r="A45" s="19" t="s">
        <v>3</v>
      </c>
      <c r="B45" s="24">
        <v>2230</v>
      </c>
      <c r="C45" s="20">
        <v>7256.66</v>
      </c>
      <c r="D45" s="20">
        <v>7256.66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56.25">
      <c r="A49" s="18" t="s">
        <v>12</v>
      </c>
      <c r="B49" s="24">
        <v>3110</v>
      </c>
      <c r="C49" s="20">
        <v>2526.7199999999998</v>
      </c>
      <c r="D49" s="20">
        <v>2526.7199999999998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11219.23</v>
      </c>
      <c r="D51" s="21">
        <f>D44+D45+D48+D49+D50</f>
        <v>11219.23</v>
      </c>
      <c r="F51" s="32"/>
    </row>
    <row r="52" spans="1:6" ht="18.75">
      <c r="A52" s="46"/>
      <c r="B52" s="47"/>
      <c r="C52" s="48"/>
      <c r="D52" s="48"/>
      <c r="F52" s="32"/>
    </row>
    <row r="53" spans="1:6" ht="18.75">
      <c r="A53" s="46"/>
      <c r="B53" s="47"/>
      <c r="C53" s="48"/>
      <c r="D53" s="48"/>
      <c r="F53" s="32"/>
    </row>
    <row r="55" spans="1:6" ht="32.25" customHeight="1">
      <c r="A55" s="60" t="s">
        <v>58</v>
      </c>
      <c r="B55" s="61"/>
      <c r="C55" s="61"/>
      <c r="D55" s="61"/>
    </row>
    <row r="57" spans="1:6" ht="18.75">
      <c r="A57" s="62" t="s">
        <v>28</v>
      </c>
      <c r="B57" s="63"/>
      <c r="C57" s="64" t="s">
        <v>29</v>
      </c>
      <c r="D57" s="63"/>
    </row>
    <row r="58" spans="1:6" ht="18.75">
      <c r="A58" s="42" t="s">
        <v>40</v>
      </c>
      <c r="B58" s="37">
        <v>2210</v>
      </c>
      <c r="C58" s="55">
        <f>644+300</f>
        <v>944</v>
      </c>
      <c r="D58" s="55"/>
    </row>
    <row r="59" spans="1:6" ht="18.75" hidden="1">
      <c r="A59" s="42" t="s">
        <v>34</v>
      </c>
      <c r="B59" s="37">
        <v>2210</v>
      </c>
      <c r="C59" s="69"/>
      <c r="D59" s="70"/>
    </row>
    <row r="60" spans="1:6" ht="18.75" hidden="1">
      <c r="A60" s="42" t="s">
        <v>37</v>
      </c>
      <c r="B60" s="37">
        <v>2210</v>
      </c>
      <c r="C60" s="69"/>
      <c r="D60" s="70"/>
    </row>
    <row r="61" spans="1:6" ht="18.75" hidden="1">
      <c r="A61" s="42" t="s">
        <v>42</v>
      </c>
      <c r="B61" s="38">
        <v>3110.221</v>
      </c>
      <c r="C61" s="56"/>
      <c r="D61" s="57"/>
    </row>
    <row r="62" spans="1:6" ht="18.75" hidden="1">
      <c r="A62" s="42" t="s">
        <v>33</v>
      </c>
      <c r="B62" s="37">
        <v>2210</v>
      </c>
      <c r="C62" s="69"/>
      <c r="D62" s="70"/>
    </row>
    <row r="63" spans="1:6" ht="18.75" hidden="1">
      <c r="A63" s="42" t="s">
        <v>35</v>
      </c>
      <c r="B63" s="37">
        <v>2210</v>
      </c>
      <c r="C63" s="69"/>
      <c r="D63" s="70"/>
    </row>
    <row r="64" spans="1:6" ht="18.75" hidden="1">
      <c r="A64" s="42" t="s">
        <v>41</v>
      </c>
      <c r="B64" s="37">
        <v>2210</v>
      </c>
      <c r="C64" s="69"/>
      <c r="D64" s="70"/>
    </row>
    <row r="65" spans="1:4" ht="18.75">
      <c r="A65" s="42" t="s">
        <v>36</v>
      </c>
      <c r="B65" s="37">
        <v>3110</v>
      </c>
      <c r="C65" s="56">
        <f>2526.72</f>
        <v>2526.7199999999998</v>
      </c>
      <c r="D65" s="57"/>
    </row>
    <row r="66" spans="1:4" ht="18.75" hidden="1">
      <c r="A66" s="42" t="s">
        <v>38</v>
      </c>
      <c r="B66" s="37">
        <v>2210</v>
      </c>
      <c r="C66" s="56"/>
      <c r="D66" s="57"/>
    </row>
    <row r="67" spans="1:4" ht="18.75" hidden="1">
      <c r="A67" s="42" t="s">
        <v>39</v>
      </c>
      <c r="B67" s="37">
        <v>2210</v>
      </c>
      <c r="C67" s="56"/>
      <c r="D67" s="57"/>
    </row>
    <row r="68" spans="1:4" ht="18.75" hidden="1">
      <c r="A68" s="42" t="s">
        <v>51</v>
      </c>
      <c r="B68" s="37">
        <v>2240</v>
      </c>
      <c r="C68" s="56"/>
      <c r="D68" s="57"/>
    </row>
    <row r="69" spans="1:4" ht="18.75">
      <c r="A69" s="42" t="s">
        <v>43</v>
      </c>
      <c r="B69" s="37">
        <v>2230</v>
      </c>
      <c r="C69" s="56">
        <f>1776.72+5479.94</f>
        <v>7256.66</v>
      </c>
      <c r="D69" s="57"/>
    </row>
    <row r="70" spans="1:4" ht="18.75" hidden="1">
      <c r="A70" s="42" t="s">
        <v>44</v>
      </c>
      <c r="B70" s="37">
        <v>2210</v>
      </c>
      <c r="C70" s="56"/>
      <c r="D70" s="57"/>
    </row>
    <row r="71" spans="1:4" ht="18.75">
      <c r="A71" s="42" t="s">
        <v>50</v>
      </c>
      <c r="B71" s="37">
        <v>2210</v>
      </c>
      <c r="C71" s="56">
        <v>491.85</v>
      </c>
      <c r="D71" s="57"/>
    </row>
    <row r="72" spans="1:4" ht="18.75" hidden="1">
      <c r="A72" s="42" t="s">
        <v>48</v>
      </c>
      <c r="B72" s="37">
        <v>2210</v>
      </c>
      <c r="C72" s="56"/>
      <c r="D72" s="57"/>
    </row>
    <row r="73" spans="1:4" ht="18.75" hidden="1">
      <c r="A73" s="42" t="s">
        <v>47</v>
      </c>
      <c r="B73" s="37">
        <v>2210</v>
      </c>
      <c r="C73" s="56"/>
      <c r="D73" s="57"/>
    </row>
    <row r="74" spans="1:4" ht="18.75" hidden="1">
      <c r="A74" s="42" t="s">
        <v>49</v>
      </c>
      <c r="B74" s="43">
        <v>2210</v>
      </c>
      <c r="C74" s="56"/>
      <c r="D74" s="57"/>
    </row>
    <row r="75" spans="1:4" ht="18.75">
      <c r="A75" s="53"/>
      <c r="B75" s="54"/>
      <c r="C75" s="56"/>
      <c r="D75" s="57"/>
    </row>
    <row r="76" spans="1:4" ht="18.75">
      <c r="A76" s="53"/>
      <c r="B76" s="54"/>
      <c r="C76" s="72">
        <f>SUM(C58:D75)</f>
        <v>11219.23</v>
      </c>
      <c r="D76" s="73"/>
    </row>
  </sheetData>
  <mergeCells count="29"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A3:D3"/>
    <mergeCell ref="A2:D2"/>
    <mergeCell ref="A5:D5"/>
    <mergeCell ref="C58:D58"/>
    <mergeCell ref="C59:D59"/>
    <mergeCell ref="A28:D28"/>
    <mergeCell ref="A41:D41"/>
    <mergeCell ref="A55:D55"/>
    <mergeCell ref="A57:B57"/>
    <mergeCell ref="C57:D57"/>
    <mergeCell ref="C64:D64"/>
    <mergeCell ref="C61:D61"/>
    <mergeCell ref="C62:D62"/>
    <mergeCell ref="C63:D63"/>
    <mergeCell ref="C60:D6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G7" sqref="G7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6" customWidth="1"/>
    <col min="5" max="5" width="10.7109375" hidden="1" customWidth="1"/>
    <col min="6" max="6" width="11" customWidth="1"/>
  </cols>
  <sheetData>
    <row r="2" spans="1:6" ht="61.5" customHeight="1">
      <c r="A2" s="58" t="s">
        <v>57</v>
      </c>
      <c r="B2" s="59"/>
      <c r="C2" s="59"/>
      <c r="D2" s="59"/>
    </row>
    <row r="3" spans="1:6" ht="40.5" customHeight="1">
      <c r="A3" s="65" t="s">
        <v>31</v>
      </c>
      <c r="B3" s="66"/>
      <c r="C3" s="66"/>
      <c r="D3" s="66"/>
    </row>
    <row r="4" spans="1:6" ht="18.75">
      <c r="A4" s="13"/>
      <c r="B4" s="14"/>
      <c r="C4" s="15"/>
      <c r="D4" s="15"/>
    </row>
    <row r="5" spans="1:6" ht="40.5" customHeight="1">
      <c r="A5" s="67" t="s">
        <v>25</v>
      </c>
      <c r="B5" s="74"/>
      <c r="C5" s="74"/>
      <c r="D5" s="74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2559440+30410</f>
        <v>2589850</v>
      </c>
      <c r="D7" s="31">
        <f>2215101.39+23667.83</f>
        <v>2238769.2200000002</v>
      </c>
      <c r="E7" s="4">
        <f>C7-D7</f>
        <v>351080.7799999998</v>
      </c>
      <c r="F7" s="32"/>
    </row>
    <row r="8" spans="1:6" s="2" customFormat="1" ht="18.75">
      <c r="A8" s="28" t="s">
        <v>45</v>
      </c>
      <c r="B8" s="23">
        <v>2120</v>
      </c>
      <c r="C8" s="31">
        <f>6670+563090</f>
        <v>569760</v>
      </c>
      <c r="D8" s="31">
        <f>480412.35+5206.94</f>
        <v>485619.29</v>
      </c>
      <c r="E8" s="4">
        <f t="shared" ref="E8:E25" si="0">C8-D8</f>
        <v>84140.710000000021</v>
      </c>
      <c r="F8" s="32"/>
    </row>
    <row r="9" spans="1:6" ht="37.5">
      <c r="A9" s="18" t="s">
        <v>2</v>
      </c>
      <c r="B9" s="23">
        <v>2210</v>
      </c>
      <c r="C9" s="20">
        <v>100287</v>
      </c>
      <c r="D9" s="20">
        <f>82175.7</f>
        <v>82175.7</v>
      </c>
      <c r="E9" s="4">
        <f t="shared" si="0"/>
        <v>18111.300000000003</v>
      </c>
      <c r="F9" s="32"/>
    </row>
    <row r="10" spans="1:6" ht="18.75">
      <c r="A10" s="18" t="s">
        <v>3</v>
      </c>
      <c r="B10" s="23">
        <v>2230</v>
      </c>
      <c r="C10" s="20">
        <v>98590</v>
      </c>
      <c r="D10" s="20">
        <v>97550.74</v>
      </c>
      <c r="E10" s="4">
        <f t="shared" si="0"/>
        <v>1039.2599999999948</v>
      </c>
      <c r="F10" s="32"/>
    </row>
    <row r="11" spans="1:6" ht="37.5">
      <c r="A11" s="18" t="s">
        <v>4</v>
      </c>
      <c r="B11" s="23">
        <v>2240</v>
      </c>
      <c r="C11" s="20">
        <v>62016</v>
      </c>
      <c r="D11" s="20">
        <v>61957.24</v>
      </c>
      <c r="E11" s="4">
        <f t="shared" si="0"/>
        <v>58.760000000002037</v>
      </c>
      <c r="F11" s="32"/>
    </row>
    <row r="12" spans="1:6" ht="18.75">
      <c r="A12" s="18" t="s">
        <v>5</v>
      </c>
      <c r="B12" s="23">
        <v>2250</v>
      </c>
      <c r="C12" s="20"/>
      <c r="D12" s="20"/>
      <c r="E12" s="4">
        <f t="shared" si="0"/>
        <v>0</v>
      </c>
      <c r="F12" s="32"/>
    </row>
    <row r="13" spans="1:6" ht="18.75">
      <c r="A13" s="18" t="s">
        <v>6</v>
      </c>
      <c r="B13" s="23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3">
        <v>2272</v>
      </c>
      <c r="C14" s="20">
        <v>2050</v>
      </c>
      <c r="D14" s="20">
        <v>1962</v>
      </c>
      <c r="E14" s="4">
        <f t="shared" si="0"/>
        <v>88</v>
      </c>
      <c r="F14" s="32"/>
    </row>
    <row r="15" spans="1:6" ht="18.75">
      <c r="A15" s="18" t="s">
        <v>8</v>
      </c>
      <c r="B15" s="23">
        <v>2273</v>
      </c>
      <c r="C15" s="20">
        <v>97656</v>
      </c>
      <c r="D15" s="20">
        <v>35535.35</v>
      </c>
      <c r="E15" s="4">
        <f t="shared" si="0"/>
        <v>62120.65</v>
      </c>
      <c r="F15" s="32"/>
    </row>
    <row r="16" spans="1:6" ht="18.75">
      <c r="A16" s="18" t="s">
        <v>9</v>
      </c>
      <c r="B16" s="23">
        <v>2274</v>
      </c>
      <c r="C16" s="20">
        <v>391841</v>
      </c>
      <c r="D16" s="20">
        <v>227105.86</v>
      </c>
      <c r="E16" s="4">
        <f t="shared" si="0"/>
        <v>164735.14000000001</v>
      </c>
      <c r="F16" s="32"/>
    </row>
    <row r="17" spans="1:9" ht="18.75">
      <c r="A17" s="18" t="s">
        <v>10</v>
      </c>
      <c r="B17" s="23">
        <v>2275</v>
      </c>
      <c r="C17" s="20"/>
      <c r="D17" s="20"/>
      <c r="E17" s="4">
        <f t="shared" si="0"/>
        <v>0</v>
      </c>
      <c r="F17" s="32"/>
    </row>
    <row r="18" spans="1:9" ht="33" customHeight="1">
      <c r="A18" s="18" t="s">
        <v>11</v>
      </c>
      <c r="B18" s="23">
        <v>2282</v>
      </c>
      <c r="C18" s="20"/>
      <c r="D18" s="20"/>
      <c r="E18" s="4">
        <f t="shared" si="0"/>
        <v>0</v>
      </c>
      <c r="F18" s="32"/>
    </row>
    <row r="19" spans="1:9" ht="18" customHeight="1">
      <c r="A19" s="18" t="s">
        <v>14</v>
      </c>
      <c r="B19" s="23">
        <v>2730</v>
      </c>
      <c r="C19" s="20"/>
      <c r="D19" s="20"/>
      <c r="E19" s="4">
        <f t="shared" si="0"/>
        <v>0</v>
      </c>
      <c r="F19" s="32"/>
    </row>
    <row r="20" spans="1:9" ht="15.75" customHeight="1">
      <c r="A20" s="18" t="s">
        <v>15</v>
      </c>
      <c r="B20" s="23">
        <v>2800</v>
      </c>
      <c r="C20" s="20">
        <v>180</v>
      </c>
      <c r="D20" s="20">
        <v>55.27</v>
      </c>
      <c r="E20" s="4">
        <f t="shared" si="0"/>
        <v>124.72999999999999</v>
      </c>
      <c r="F20" s="32"/>
    </row>
    <row r="21" spans="1:9" ht="36" customHeight="1">
      <c r="A21" s="18" t="s">
        <v>12</v>
      </c>
      <c r="B21" s="23">
        <v>3110</v>
      </c>
      <c r="C21" s="20">
        <f>89020+14000</f>
        <v>103020</v>
      </c>
      <c r="D21" s="20">
        <f>14000+77895.6</f>
        <v>91895.6</v>
      </c>
      <c r="E21" s="4">
        <f t="shared" si="0"/>
        <v>11124.399999999994</v>
      </c>
      <c r="F21" s="32"/>
      <c r="H21" s="41"/>
    </row>
    <row r="22" spans="1:9" ht="37.5">
      <c r="A22" s="18" t="s">
        <v>20</v>
      </c>
      <c r="B22" s="23">
        <v>3122</v>
      </c>
      <c r="C22" s="20"/>
      <c r="D22" s="20"/>
      <c r="E22" s="4">
        <f t="shared" si="0"/>
        <v>0</v>
      </c>
      <c r="F22" s="32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4">
        <f t="shared" si="0"/>
        <v>0</v>
      </c>
      <c r="F23" s="32"/>
    </row>
    <row r="24" spans="1:9" ht="37.5">
      <c r="A24" s="36" t="s">
        <v>46</v>
      </c>
      <c r="B24" s="23">
        <v>3142</v>
      </c>
      <c r="C24" s="20"/>
      <c r="D24" s="20"/>
      <c r="E24" s="4">
        <f t="shared" si="0"/>
        <v>0</v>
      </c>
      <c r="F24" s="32"/>
    </row>
    <row r="25" spans="1:9" ht="18.75">
      <c r="A25" s="18" t="s">
        <v>13</v>
      </c>
      <c r="B25" s="23"/>
      <c r="C25" s="21">
        <f>SUM(C7:C24)</f>
        <v>4015250</v>
      </c>
      <c r="D25" s="21">
        <f>SUM(D7:D24)</f>
        <v>3322626.2700000009</v>
      </c>
      <c r="E25" s="4">
        <f t="shared" si="0"/>
        <v>692623.72999999905</v>
      </c>
      <c r="F25" s="32"/>
    </row>
    <row r="26" spans="1:9">
      <c r="C26" s="4"/>
      <c r="D26" s="4"/>
    </row>
    <row r="27" spans="1:9" ht="30.75" customHeight="1">
      <c r="A27" s="58" t="s">
        <v>26</v>
      </c>
      <c r="B27" s="71"/>
      <c r="C27" s="71"/>
      <c r="D27" s="71"/>
    </row>
    <row r="28" spans="1:9">
      <c r="D28" s="35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4080</v>
      </c>
      <c r="D30" s="20">
        <v>2400</v>
      </c>
      <c r="F30" s="32"/>
    </row>
    <row r="31" spans="1:9" ht="18.75">
      <c r="A31" s="19" t="s">
        <v>3</v>
      </c>
      <c r="B31" s="24">
        <v>2230</v>
      </c>
      <c r="C31" s="20"/>
      <c r="D31" s="20"/>
      <c r="F31" s="32"/>
    </row>
    <row r="32" spans="1:9" ht="18.75">
      <c r="A32" s="19" t="s">
        <v>4</v>
      </c>
      <c r="B32" s="24">
        <v>2240</v>
      </c>
      <c r="C32" s="20"/>
      <c r="D32" s="20"/>
      <c r="F32" s="32"/>
    </row>
    <row r="33" spans="1:6" ht="18.75">
      <c r="A33" s="19" t="s">
        <v>10</v>
      </c>
      <c r="B33" s="24">
        <v>2275</v>
      </c>
      <c r="C33" s="20"/>
      <c r="D33" s="20"/>
      <c r="F33" s="32"/>
    </row>
    <row r="34" spans="1:6" ht="18.75">
      <c r="A34" s="18" t="s">
        <v>15</v>
      </c>
      <c r="B34" s="24">
        <v>2800</v>
      </c>
      <c r="C34" s="20">
        <v>200</v>
      </c>
      <c r="D34" s="20"/>
      <c r="F34" s="32"/>
    </row>
    <row r="35" spans="1:6" ht="56.25">
      <c r="A35" s="18" t="s">
        <v>12</v>
      </c>
      <c r="B35" s="24">
        <v>3110</v>
      </c>
      <c r="C35" s="20"/>
      <c r="D35" s="20"/>
      <c r="F35" s="32"/>
    </row>
    <row r="36" spans="1:6" ht="18.75">
      <c r="A36" s="25" t="s">
        <v>16</v>
      </c>
      <c r="B36" s="26">
        <v>3132</v>
      </c>
      <c r="C36" s="27"/>
      <c r="D36" s="27"/>
      <c r="F36" s="32"/>
    </row>
    <row r="37" spans="1:6" ht="18.75">
      <c r="A37" s="18" t="s">
        <v>13</v>
      </c>
      <c r="B37" s="24"/>
      <c r="C37" s="21">
        <f>SUM(C30:C36)</f>
        <v>4280</v>
      </c>
      <c r="D37" s="21">
        <f>SUM(D30:D36)</f>
        <v>2400</v>
      </c>
      <c r="F37" s="32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0" t="s">
        <v>27</v>
      </c>
      <c r="B40" s="61"/>
      <c r="C40" s="61"/>
      <c r="D40" s="61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4426.1499999999996</v>
      </c>
      <c r="D43" s="20">
        <f>C58+C71</f>
        <v>4426.1500000000005</v>
      </c>
      <c r="F43" s="32"/>
    </row>
    <row r="44" spans="1:6" ht="18.75">
      <c r="A44" s="19" t="s">
        <v>3</v>
      </c>
      <c r="B44" s="24">
        <v>2230</v>
      </c>
      <c r="C44" s="20">
        <v>11443.95</v>
      </c>
      <c r="D44" s="20">
        <v>11443.95</v>
      </c>
      <c r="F44" s="32"/>
    </row>
    <row r="45" spans="1:6" ht="18.75">
      <c r="A45" s="19" t="s">
        <v>4</v>
      </c>
      <c r="B45" s="24">
        <v>2240</v>
      </c>
      <c r="C45" s="20"/>
      <c r="D45" s="20"/>
      <c r="F45" s="32"/>
    </row>
    <row r="46" spans="1:6" ht="18.75">
      <c r="A46" s="19" t="s">
        <v>10</v>
      </c>
      <c r="B46" s="24">
        <v>2275</v>
      </c>
      <c r="C46" s="20"/>
      <c r="D46" s="20"/>
      <c r="F46" s="32"/>
    </row>
    <row r="47" spans="1:6" ht="18.75">
      <c r="A47" s="18" t="s">
        <v>15</v>
      </c>
      <c r="B47" s="24">
        <v>2800</v>
      </c>
      <c r="C47" s="20"/>
      <c r="D47" s="20"/>
      <c r="F47" s="32"/>
    </row>
    <row r="48" spans="1:6" ht="56.25">
      <c r="A48" s="18" t="s">
        <v>12</v>
      </c>
      <c r="B48" s="24">
        <v>3110</v>
      </c>
      <c r="C48" s="20">
        <v>3592.39</v>
      </c>
      <c r="D48" s="20">
        <v>3592.39</v>
      </c>
      <c r="F48" s="32"/>
    </row>
    <row r="49" spans="1:6" ht="18.75">
      <c r="A49" s="25" t="s">
        <v>16</v>
      </c>
      <c r="B49" s="26">
        <v>3132</v>
      </c>
      <c r="C49" s="27"/>
      <c r="D49" s="27"/>
      <c r="F49" s="32"/>
    </row>
    <row r="50" spans="1:6" ht="18.75">
      <c r="A50" s="18" t="s">
        <v>13</v>
      </c>
      <c r="B50" s="24"/>
      <c r="C50" s="21">
        <f>C43+C44+C47+C48+C49</f>
        <v>19462.490000000002</v>
      </c>
      <c r="D50" s="21">
        <f>D43+D44+D47+D48+D49</f>
        <v>19462.490000000002</v>
      </c>
      <c r="F50" s="32"/>
    </row>
    <row r="51" spans="1:6" ht="18.75">
      <c r="A51" s="46"/>
      <c r="B51" s="47"/>
      <c r="C51" s="48"/>
      <c r="D51" s="48"/>
      <c r="F51" s="32"/>
    </row>
    <row r="52" spans="1:6" ht="18.75">
      <c r="A52" s="46"/>
      <c r="B52" s="47"/>
      <c r="C52" s="48"/>
      <c r="D52" s="48"/>
      <c r="F52" s="32"/>
    </row>
    <row r="55" spans="1:6" ht="34.5" customHeight="1">
      <c r="A55" s="60" t="s">
        <v>58</v>
      </c>
      <c r="B55" s="61"/>
      <c r="C55" s="61"/>
      <c r="D55" s="61"/>
    </row>
    <row r="57" spans="1:6" ht="16.5" customHeight="1">
      <c r="A57" s="62" t="s">
        <v>28</v>
      </c>
      <c r="B57" s="63"/>
      <c r="C57" s="64" t="s">
        <v>29</v>
      </c>
      <c r="D57" s="63"/>
    </row>
    <row r="58" spans="1:6" ht="16.5" customHeight="1">
      <c r="A58" s="42" t="s">
        <v>40</v>
      </c>
      <c r="B58" s="37">
        <v>2210</v>
      </c>
      <c r="C58" s="55">
        <f>1524.5+609.8+1800</f>
        <v>3934.3</v>
      </c>
      <c r="D58" s="55"/>
    </row>
    <row r="59" spans="1:6" ht="16.5" hidden="1" customHeight="1">
      <c r="A59" s="42" t="s">
        <v>34</v>
      </c>
      <c r="B59" s="37">
        <v>2210</v>
      </c>
      <c r="C59" s="69"/>
      <c r="D59" s="70"/>
    </row>
    <row r="60" spans="1:6" ht="16.5" hidden="1" customHeight="1">
      <c r="A60" s="42" t="s">
        <v>37</v>
      </c>
      <c r="B60" s="37">
        <v>2210</v>
      </c>
      <c r="C60" s="69"/>
      <c r="D60" s="70"/>
    </row>
    <row r="61" spans="1:6" ht="16.5" hidden="1" customHeight="1">
      <c r="A61" s="42" t="s">
        <v>42</v>
      </c>
      <c r="B61" s="38">
        <v>3110.221</v>
      </c>
      <c r="C61" s="56"/>
      <c r="D61" s="57"/>
    </row>
    <row r="62" spans="1:6" ht="16.5" hidden="1" customHeight="1">
      <c r="A62" s="42" t="s">
        <v>33</v>
      </c>
      <c r="B62" s="37">
        <v>2210</v>
      </c>
      <c r="C62" s="69"/>
      <c r="D62" s="70"/>
    </row>
    <row r="63" spans="1:6" ht="16.5" hidden="1" customHeight="1">
      <c r="A63" s="42" t="s">
        <v>35</v>
      </c>
      <c r="B63" s="37">
        <v>2210</v>
      </c>
      <c r="C63" s="69"/>
      <c r="D63" s="70"/>
    </row>
    <row r="64" spans="1:6" ht="16.5" hidden="1" customHeight="1">
      <c r="A64" s="42" t="s">
        <v>41</v>
      </c>
      <c r="B64" s="37">
        <v>2210</v>
      </c>
      <c r="C64" s="69"/>
      <c r="D64" s="70"/>
    </row>
    <row r="65" spans="1:4" ht="16.5" customHeight="1">
      <c r="A65" s="42" t="s">
        <v>36</v>
      </c>
      <c r="B65" s="37">
        <v>3110</v>
      </c>
      <c r="C65" s="56">
        <f>3592.39</f>
        <v>3592.39</v>
      </c>
      <c r="D65" s="57"/>
    </row>
    <row r="66" spans="1:4" ht="16.5" hidden="1" customHeight="1">
      <c r="A66" s="42" t="s">
        <v>38</v>
      </c>
      <c r="B66" s="37">
        <v>2210</v>
      </c>
      <c r="C66" s="56"/>
      <c r="D66" s="57"/>
    </row>
    <row r="67" spans="1:4" ht="16.5" hidden="1" customHeight="1">
      <c r="A67" s="42" t="s">
        <v>39</v>
      </c>
      <c r="B67" s="37">
        <v>2210</v>
      </c>
      <c r="C67" s="56"/>
      <c r="D67" s="57"/>
    </row>
    <row r="68" spans="1:4" ht="16.5" hidden="1" customHeight="1">
      <c r="A68" s="42" t="s">
        <v>51</v>
      </c>
      <c r="B68" s="37">
        <v>2240</v>
      </c>
      <c r="C68" s="56"/>
      <c r="D68" s="57"/>
    </row>
    <row r="69" spans="1:4" ht="16.5" customHeight="1">
      <c r="A69" s="42" t="s">
        <v>43</v>
      </c>
      <c r="B69" s="37">
        <v>2230</v>
      </c>
      <c r="C69" s="56">
        <f>2869.21+8574.74</f>
        <v>11443.95</v>
      </c>
      <c r="D69" s="57"/>
    </row>
    <row r="70" spans="1:4" ht="16.5" hidden="1" customHeight="1">
      <c r="A70" s="42" t="s">
        <v>44</v>
      </c>
      <c r="B70" s="37">
        <v>2210</v>
      </c>
      <c r="C70" s="56"/>
      <c r="D70" s="57"/>
    </row>
    <row r="71" spans="1:4" ht="16.5" customHeight="1">
      <c r="A71" s="42" t="s">
        <v>50</v>
      </c>
      <c r="B71" s="37">
        <v>2210</v>
      </c>
      <c r="C71" s="56">
        <v>491.85</v>
      </c>
      <c r="D71" s="57"/>
    </row>
    <row r="72" spans="1:4" ht="16.5" hidden="1" customHeight="1">
      <c r="A72" s="42" t="s">
        <v>48</v>
      </c>
      <c r="B72" s="37">
        <v>2210</v>
      </c>
      <c r="C72" s="56"/>
      <c r="D72" s="57"/>
    </row>
    <row r="73" spans="1:4" ht="16.5" hidden="1" customHeight="1">
      <c r="A73" s="42" t="s">
        <v>47</v>
      </c>
      <c r="B73" s="37">
        <v>2210</v>
      </c>
      <c r="C73" s="56"/>
      <c r="D73" s="57"/>
    </row>
    <row r="74" spans="1:4" ht="16.5" hidden="1" customHeight="1">
      <c r="A74" s="42" t="s">
        <v>49</v>
      </c>
      <c r="B74" s="43">
        <v>2210</v>
      </c>
      <c r="C74" s="56"/>
      <c r="D74" s="57"/>
    </row>
    <row r="75" spans="1:4" ht="16.5" customHeight="1">
      <c r="A75" s="53"/>
      <c r="B75" s="54"/>
      <c r="C75" s="56"/>
      <c r="D75" s="57"/>
    </row>
    <row r="76" spans="1:4" ht="18.75">
      <c r="A76" s="53"/>
      <c r="B76" s="54"/>
      <c r="C76" s="72">
        <f>SUM(C58:D75)</f>
        <v>19462.489999999998</v>
      </c>
      <c r="D76" s="73"/>
    </row>
  </sheetData>
  <mergeCells count="29">
    <mergeCell ref="C74:D74"/>
    <mergeCell ref="A75:B75"/>
    <mergeCell ref="C75:D75"/>
    <mergeCell ref="A76:B76"/>
    <mergeCell ref="C76:D76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C62:D62"/>
    <mergeCell ref="C63:D63"/>
    <mergeCell ref="A3:D3"/>
    <mergeCell ref="C61:D61"/>
    <mergeCell ref="A2:D2"/>
    <mergeCell ref="A5:D5"/>
    <mergeCell ref="C58:D58"/>
    <mergeCell ref="A27:D27"/>
    <mergeCell ref="A40:D40"/>
    <mergeCell ref="A55:D55"/>
    <mergeCell ref="A57:B57"/>
    <mergeCell ref="C57:D57"/>
    <mergeCell ref="C59:D59"/>
    <mergeCell ref="C60:D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G10" sqref="G10"/>
    </sheetView>
  </sheetViews>
  <sheetFormatPr defaultRowHeight="15"/>
  <cols>
    <col min="1" max="1" width="40.85546875" style="3" customWidth="1"/>
    <col min="2" max="2" width="8.85546875" style="1" customWidth="1"/>
    <col min="3" max="3" width="19.28515625" customWidth="1"/>
    <col min="4" max="4" width="15.28515625" customWidth="1"/>
    <col min="5" max="5" width="10.5703125" hidden="1" customWidth="1"/>
    <col min="6" max="6" width="10.42578125" bestFit="1" customWidth="1"/>
  </cols>
  <sheetData>
    <row r="2" spans="1:6" ht="57" customHeight="1">
      <c r="A2" s="58" t="s">
        <v>57</v>
      </c>
      <c r="B2" s="59"/>
      <c r="C2" s="59"/>
      <c r="D2" s="59"/>
    </row>
    <row r="3" spans="1:6" ht="43.5" customHeight="1">
      <c r="A3" s="65" t="s">
        <v>32</v>
      </c>
      <c r="B3" s="66"/>
      <c r="C3" s="66"/>
      <c r="D3" s="66"/>
    </row>
    <row r="4" spans="1:6" ht="18.75">
      <c r="A4" s="13"/>
      <c r="B4" s="14"/>
      <c r="C4" s="15"/>
      <c r="D4" s="15"/>
    </row>
    <row r="5" spans="1:6" ht="39.75" customHeight="1">
      <c r="A5" s="67" t="s">
        <v>25</v>
      </c>
      <c r="B5" s="74"/>
      <c r="C5" s="74"/>
      <c r="D5" s="7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2310240+89510</f>
        <v>2399750</v>
      </c>
      <c r="D7" s="31">
        <f>1940550.66+45402.71</f>
        <v>1985953.3699999999</v>
      </c>
      <c r="E7" s="4">
        <f>C7-D7</f>
        <v>413796.63000000012</v>
      </c>
      <c r="F7" s="32"/>
    </row>
    <row r="8" spans="1:6" s="2" customFormat="1" ht="18.75">
      <c r="A8" s="28" t="s">
        <v>45</v>
      </c>
      <c r="B8" s="23">
        <v>2120</v>
      </c>
      <c r="C8" s="31">
        <f>19680+508230</f>
        <v>527910</v>
      </c>
      <c r="D8" s="31">
        <f>434510.48+9988.56</f>
        <v>444499.04</v>
      </c>
      <c r="E8" s="4">
        <f t="shared" ref="E8:E25" si="0">C8-D8</f>
        <v>83410.960000000021</v>
      </c>
      <c r="F8" s="32"/>
    </row>
    <row r="9" spans="1:6" ht="37.5">
      <c r="A9" s="18" t="s">
        <v>2</v>
      </c>
      <c r="B9" s="23">
        <v>2210</v>
      </c>
      <c r="C9" s="20">
        <v>21897</v>
      </c>
      <c r="D9" s="20">
        <f>16374</f>
        <v>16374</v>
      </c>
      <c r="E9" s="4">
        <f t="shared" si="0"/>
        <v>5523</v>
      </c>
      <c r="F9" s="32"/>
    </row>
    <row r="10" spans="1:6" ht="18.75">
      <c r="A10" s="18" t="s">
        <v>3</v>
      </c>
      <c r="B10" s="23">
        <v>2230</v>
      </c>
      <c r="C10" s="20">
        <v>77680</v>
      </c>
      <c r="D10" s="20">
        <f>73061.48</f>
        <v>73061.48</v>
      </c>
      <c r="E10" s="4">
        <f t="shared" si="0"/>
        <v>4618.5200000000041</v>
      </c>
      <c r="F10" s="32"/>
    </row>
    <row r="11" spans="1:6" ht="37.5">
      <c r="A11" s="18" t="s">
        <v>4</v>
      </c>
      <c r="B11" s="23">
        <v>2240</v>
      </c>
      <c r="C11" s="20">
        <v>28150</v>
      </c>
      <c r="D11" s="20">
        <f>27422.74</f>
        <v>27422.74</v>
      </c>
      <c r="E11" s="4">
        <f t="shared" si="0"/>
        <v>727.2599999999984</v>
      </c>
      <c r="F11" s="32"/>
    </row>
    <row r="12" spans="1:6" ht="18.75">
      <c r="A12" s="18" t="s">
        <v>5</v>
      </c>
      <c r="B12" s="23">
        <v>2250</v>
      </c>
      <c r="C12" s="20"/>
      <c r="D12" s="20"/>
      <c r="E12" s="4">
        <f t="shared" si="0"/>
        <v>0</v>
      </c>
      <c r="F12" s="32"/>
    </row>
    <row r="13" spans="1:6" ht="18.75">
      <c r="A13" s="18" t="s">
        <v>6</v>
      </c>
      <c r="B13" s="23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3">
        <v>2272</v>
      </c>
      <c r="C14" s="20"/>
      <c r="D14" s="20"/>
      <c r="E14" s="4">
        <f t="shared" si="0"/>
        <v>0</v>
      </c>
      <c r="F14" s="32"/>
    </row>
    <row r="15" spans="1:6" ht="18.75">
      <c r="A15" s="18" t="s">
        <v>8</v>
      </c>
      <c r="B15" s="23">
        <v>2273</v>
      </c>
      <c r="C15" s="20">
        <v>34610</v>
      </c>
      <c r="D15" s="20">
        <f>34008.49</f>
        <v>34008.49</v>
      </c>
      <c r="E15" s="4">
        <f t="shared" si="0"/>
        <v>601.51000000000204</v>
      </c>
      <c r="F15" s="32"/>
    </row>
    <row r="16" spans="1:6" ht="18.75">
      <c r="A16" s="18" t="s">
        <v>9</v>
      </c>
      <c r="B16" s="23">
        <v>2274</v>
      </c>
      <c r="C16" s="20">
        <v>165310</v>
      </c>
      <c r="D16" s="20">
        <f>145091.22</f>
        <v>145091.22</v>
      </c>
      <c r="E16" s="4">
        <f t="shared" si="0"/>
        <v>20218.78</v>
      </c>
      <c r="F16" s="32"/>
    </row>
    <row r="17" spans="1:9" ht="18.75">
      <c r="A17" s="18" t="s">
        <v>10</v>
      </c>
      <c r="B17" s="23">
        <v>2275</v>
      </c>
      <c r="C17" s="20"/>
      <c r="D17" s="20"/>
      <c r="E17" s="4">
        <f t="shared" si="0"/>
        <v>0</v>
      </c>
      <c r="F17" s="32"/>
    </row>
    <row r="18" spans="1:9" ht="33" customHeight="1">
      <c r="A18" s="18" t="s">
        <v>11</v>
      </c>
      <c r="B18" s="23">
        <v>2282</v>
      </c>
      <c r="C18" s="20"/>
      <c r="D18" s="20"/>
      <c r="E18" s="4">
        <f t="shared" si="0"/>
        <v>0</v>
      </c>
      <c r="F18" s="32"/>
    </row>
    <row r="19" spans="1:9" ht="18" customHeight="1">
      <c r="A19" s="18" t="s">
        <v>14</v>
      </c>
      <c r="B19" s="23">
        <v>2730</v>
      </c>
      <c r="C19" s="20"/>
      <c r="D19" s="20"/>
      <c r="E19" s="4">
        <f t="shared" si="0"/>
        <v>0</v>
      </c>
      <c r="F19" s="32"/>
    </row>
    <row r="20" spans="1:9" ht="15.75" customHeight="1">
      <c r="A20" s="18" t="s">
        <v>15</v>
      </c>
      <c r="B20" s="23">
        <v>2800</v>
      </c>
      <c r="C20" s="20">
        <v>260</v>
      </c>
      <c r="D20" s="20">
        <v>107.13</v>
      </c>
      <c r="E20" s="4">
        <f t="shared" si="0"/>
        <v>152.87</v>
      </c>
      <c r="F20" s="32"/>
    </row>
    <row r="21" spans="1:9" ht="36" customHeight="1">
      <c r="A21" s="18" t="s">
        <v>12</v>
      </c>
      <c r="B21" s="23">
        <v>3110</v>
      </c>
      <c r="C21" s="20">
        <v>14000</v>
      </c>
      <c r="D21" s="20">
        <v>14000</v>
      </c>
      <c r="E21" s="4">
        <f t="shared" si="0"/>
        <v>0</v>
      </c>
      <c r="F21" s="32"/>
      <c r="H21" s="41"/>
    </row>
    <row r="22" spans="1:9" ht="37.5">
      <c r="A22" s="18" t="s">
        <v>20</v>
      </c>
      <c r="B22" s="23">
        <v>3122</v>
      </c>
      <c r="C22" s="20"/>
      <c r="D22" s="20"/>
      <c r="E22" s="4">
        <f t="shared" si="0"/>
        <v>0</v>
      </c>
      <c r="F22" s="32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4">
        <f t="shared" si="0"/>
        <v>0</v>
      </c>
      <c r="F23" s="32"/>
    </row>
    <row r="24" spans="1:9" ht="37.5">
      <c r="A24" s="36" t="s">
        <v>46</v>
      </c>
      <c r="B24" s="23">
        <v>3142</v>
      </c>
      <c r="C24" s="20"/>
      <c r="D24" s="20"/>
      <c r="E24" s="4">
        <f t="shared" si="0"/>
        <v>0</v>
      </c>
      <c r="F24" s="32"/>
    </row>
    <row r="25" spans="1:9" ht="18.75">
      <c r="A25" s="18" t="s">
        <v>13</v>
      </c>
      <c r="B25" s="23"/>
      <c r="C25" s="21">
        <f>SUM(C7:C24)</f>
        <v>3269567</v>
      </c>
      <c r="D25" s="21">
        <f>SUM(D7:D24)</f>
        <v>2740517.47</v>
      </c>
      <c r="E25" s="4">
        <f t="shared" si="0"/>
        <v>529049.5299999998</v>
      </c>
      <c r="F25" s="32"/>
    </row>
    <row r="26" spans="1:9" ht="18.75">
      <c r="A26" s="13"/>
      <c r="B26" s="30"/>
      <c r="C26" s="15"/>
      <c r="D26" s="15"/>
    </row>
    <row r="27" spans="1:9" ht="18.75">
      <c r="A27" s="13"/>
      <c r="B27" s="30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58" t="s">
        <v>26</v>
      </c>
      <c r="B29" s="71"/>
      <c r="C29" s="71"/>
      <c r="D29" s="71"/>
    </row>
    <row r="30" spans="1:9" ht="18.75">
      <c r="A30" s="33"/>
      <c r="B30" s="34"/>
      <c r="C30" s="34"/>
      <c r="D30" s="35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7610</v>
      </c>
      <c r="D32" s="20"/>
      <c r="F32" s="32"/>
    </row>
    <row r="33" spans="1:6" ht="18.75">
      <c r="A33" s="19" t="s">
        <v>3</v>
      </c>
      <c r="B33" s="24">
        <v>2230</v>
      </c>
      <c r="C33" s="20"/>
      <c r="D33" s="20"/>
      <c r="F33" s="32"/>
    </row>
    <row r="34" spans="1:6" ht="18.75">
      <c r="A34" s="19" t="s">
        <v>4</v>
      </c>
      <c r="B34" s="24">
        <v>2240</v>
      </c>
      <c r="C34" s="20">
        <v>3360</v>
      </c>
      <c r="D34" s="20"/>
      <c r="F34" s="32"/>
    </row>
    <row r="35" spans="1:6" ht="18.75">
      <c r="A35" s="42" t="s">
        <v>10</v>
      </c>
      <c r="B35" s="49">
        <v>2275</v>
      </c>
      <c r="C35" s="20"/>
      <c r="D35" s="20"/>
      <c r="F35" s="32"/>
    </row>
    <row r="36" spans="1:6" ht="18.75">
      <c r="A36" s="18" t="s">
        <v>15</v>
      </c>
      <c r="B36" s="24">
        <v>2800</v>
      </c>
      <c r="C36" s="20"/>
      <c r="D36" s="20"/>
      <c r="F36" s="32"/>
    </row>
    <row r="37" spans="1:6" ht="56.25">
      <c r="A37" s="18" t="s">
        <v>12</v>
      </c>
      <c r="B37" s="24">
        <v>3110</v>
      </c>
      <c r="C37" s="20"/>
      <c r="D37" s="20"/>
      <c r="F37" s="32"/>
    </row>
    <row r="38" spans="1:6" ht="18.75">
      <c r="A38" s="25" t="s">
        <v>16</v>
      </c>
      <c r="B38" s="26">
        <v>3132</v>
      </c>
      <c r="C38" s="27"/>
      <c r="D38" s="27"/>
      <c r="F38" s="32"/>
    </row>
    <row r="39" spans="1:6" ht="18.75">
      <c r="A39" s="18" t="s">
        <v>13</v>
      </c>
      <c r="B39" s="24"/>
      <c r="C39" s="21">
        <f>SUM(C32:C38)</f>
        <v>10970</v>
      </c>
      <c r="D39" s="21">
        <f>SUM(D32:D38)</f>
        <v>0</v>
      </c>
      <c r="F39" s="32"/>
    </row>
    <row r="40" spans="1:6">
      <c r="A40" s="1"/>
      <c r="B40" s="10"/>
      <c r="C40" s="4"/>
      <c r="D40" s="4"/>
    </row>
    <row r="41" spans="1:6" ht="33" customHeight="1">
      <c r="A41" s="60" t="s">
        <v>27</v>
      </c>
      <c r="B41" s="61"/>
      <c r="C41" s="61"/>
      <c r="D41" s="61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1846.85</v>
      </c>
      <c r="D44" s="20">
        <v>1846.85</v>
      </c>
      <c r="F44" s="32"/>
    </row>
    <row r="45" spans="1:6" ht="18.75">
      <c r="A45" s="19" t="s">
        <v>3</v>
      </c>
      <c r="B45" s="24">
        <v>2230</v>
      </c>
      <c r="C45" s="20">
        <v>19632.849999999999</v>
      </c>
      <c r="D45" s="20">
        <v>19632.850000000002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56.25">
      <c r="A49" s="18" t="s">
        <v>12</v>
      </c>
      <c r="B49" s="24">
        <v>3110</v>
      </c>
      <c r="C49" s="20">
        <v>2773.98</v>
      </c>
      <c r="D49" s="20">
        <v>2773.98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24253.679999999997</v>
      </c>
      <c r="D51" s="21">
        <f>D44+D45+D48+D49+D50</f>
        <v>24253.68</v>
      </c>
      <c r="F51" s="32"/>
    </row>
    <row r="54" spans="1:6" ht="33.75" customHeight="1">
      <c r="A54" s="60" t="s">
        <v>58</v>
      </c>
      <c r="B54" s="61"/>
      <c r="C54" s="61"/>
      <c r="D54" s="61"/>
    </row>
    <row r="56" spans="1:6" ht="18.75">
      <c r="A56" s="62" t="s">
        <v>28</v>
      </c>
      <c r="B56" s="63"/>
      <c r="C56" s="64" t="s">
        <v>29</v>
      </c>
      <c r="D56" s="63"/>
    </row>
    <row r="57" spans="1:6" ht="18.75" hidden="1">
      <c r="A57" s="42" t="s">
        <v>40</v>
      </c>
      <c r="B57" s="37">
        <v>2210</v>
      </c>
      <c r="C57" s="55"/>
      <c r="D57" s="55"/>
    </row>
    <row r="58" spans="1:6" ht="18.75" hidden="1">
      <c r="A58" s="42" t="s">
        <v>34</v>
      </c>
      <c r="B58" s="37">
        <v>2210</v>
      </c>
      <c r="C58" s="69"/>
      <c r="D58" s="70"/>
    </row>
    <row r="59" spans="1:6" ht="21.75" hidden="1" customHeight="1">
      <c r="A59" s="42" t="s">
        <v>37</v>
      </c>
      <c r="B59" s="37">
        <v>2210</v>
      </c>
      <c r="C59" s="69"/>
      <c r="D59" s="70"/>
    </row>
    <row r="60" spans="1:6" ht="18.75" hidden="1">
      <c r="A60" s="42" t="s">
        <v>42</v>
      </c>
      <c r="B60" s="38">
        <v>3110.221</v>
      </c>
      <c r="C60" s="56"/>
      <c r="D60" s="57"/>
    </row>
    <row r="61" spans="1:6" ht="18.75" hidden="1">
      <c r="A61" s="42" t="s">
        <v>33</v>
      </c>
      <c r="B61" s="37">
        <v>2210</v>
      </c>
      <c r="C61" s="69"/>
      <c r="D61" s="70"/>
    </row>
    <row r="62" spans="1:6" ht="18.75" hidden="1">
      <c r="A62" s="42" t="s">
        <v>35</v>
      </c>
      <c r="B62" s="37">
        <v>2210</v>
      </c>
      <c r="C62" s="69"/>
      <c r="D62" s="70"/>
    </row>
    <row r="63" spans="1:6" ht="18.75" hidden="1">
      <c r="A63" s="42" t="s">
        <v>41</v>
      </c>
      <c r="B63" s="37">
        <v>2210</v>
      </c>
      <c r="C63" s="69"/>
      <c r="D63" s="70"/>
    </row>
    <row r="64" spans="1:6" ht="18.75">
      <c r="A64" s="42" t="s">
        <v>36</v>
      </c>
      <c r="B64" s="37">
        <v>3110</v>
      </c>
      <c r="C64" s="56">
        <f>2773.98</f>
        <v>2773.98</v>
      </c>
      <c r="D64" s="57"/>
    </row>
    <row r="65" spans="1:4" ht="18.75" hidden="1">
      <c r="A65" s="42" t="s">
        <v>38</v>
      </c>
      <c r="B65" s="37">
        <v>2210</v>
      </c>
      <c r="C65" s="56"/>
      <c r="D65" s="57"/>
    </row>
    <row r="66" spans="1:4" ht="18.75" hidden="1">
      <c r="A66" s="42" t="s">
        <v>39</v>
      </c>
      <c r="B66" s="37">
        <v>2210</v>
      </c>
      <c r="C66" s="56"/>
      <c r="D66" s="57"/>
    </row>
    <row r="67" spans="1:4" ht="18.75" hidden="1">
      <c r="A67" s="42" t="s">
        <v>51</v>
      </c>
      <c r="B67" s="37">
        <v>2240</v>
      </c>
      <c r="C67" s="56"/>
      <c r="D67" s="57"/>
    </row>
    <row r="68" spans="1:4" ht="18.75">
      <c r="A68" s="42" t="s">
        <v>43</v>
      </c>
      <c r="B68" s="37">
        <v>2230</v>
      </c>
      <c r="C68" s="56">
        <f>2659.36+16973.49</f>
        <v>19632.850000000002</v>
      </c>
      <c r="D68" s="57"/>
    </row>
    <row r="69" spans="1:4" ht="18.75" hidden="1">
      <c r="A69" s="42" t="s">
        <v>44</v>
      </c>
      <c r="B69" s="37">
        <v>2210</v>
      </c>
      <c r="C69" s="56"/>
      <c r="D69" s="57"/>
    </row>
    <row r="70" spans="1:4" ht="18.75">
      <c r="A70" s="42" t="s">
        <v>50</v>
      </c>
      <c r="B70" s="37">
        <v>2210</v>
      </c>
      <c r="C70" s="56">
        <v>491.85</v>
      </c>
      <c r="D70" s="57"/>
    </row>
    <row r="71" spans="1:4" ht="18.75" hidden="1">
      <c r="A71" s="42" t="s">
        <v>48</v>
      </c>
      <c r="B71" s="37">
        <v>2210</v>
      </c>
      <c r="C71" s="56"/>
      <c r="D71" s="57"/>
    </row>
    <row r="72" spans="1:4" ht="18.75" hidden="1">
      <c r="A72" s="42" t="s">
        <v>47</v>
      </c>
      <c r="B72" s="37">
        <v>2210</v>
      </c>
      <c r="C72" s="56"/>
      <c r="D72" s="57"/>
    </row>
    <row r="73" spans="1:4" ht="18.75" hidden="1">
      <c r="A73" s="42" t="s">
        <v>49</v>
      </c>
      <c r="B73" s="43">
        <v>2210</v>
      </c>
      <c r="C73" s="56"/>
      <c r="D73" s="57"/>
    </row>
    <row r="74" spans="1:4" ht="18.75">
      <c r="A74" s="53"/>
      <c r="B74" s="54"/>
      <c r="C74" s="56"/>
      <c r="D74" s="57"/>
    </row>
    <row r="75" spans="1:4" ht="18.75">
      <c r="A75" s="53"/>
      <c r="B75" s="54"/>
      <c r="C75" s="72">
        <f>SUM(C57:D74)</f>
        <v>22898.68</v>
      </c>
      <c r="D75" s="73"/>
    </row>
    <row r="78" spans="1:4" ht="35.25" customHeight="1">
      <c r="A78" s="60" t="s">
        <v>59</v>
      </c>
      <c r="B78" s="61"/>
      <c r="C78" s="61"/>
      <c r="D78" s="61"/>
    </row>
  </sheetData>
  <mergeCells count="30">
    <mergeCell ref="A78:D7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C63:D63"/>
    <mergeCell ref="A3:D3"/>
    <mergeCell ref="A2:D2"/>
    <mergeCell ref="A5:D5"/>
    <mergeCell ref="C57:D57"/>
    <mergeCell ref="C60:D60"/>
    <mergeCell ref="C61:D61"/>
    <mergeCell ref="C62:D62"/>
    <mergeCell ref="A29:D29"/>
    <mergeCell ref="A41:D41"/>
    <mergeCell ref="A54:D54"/>
    <mergeCell ref="A56:B56"/>
    <mergeCell ref="C56:D56"/>
    <mergeCell ref="C58:D58"/>
    <mergeCell ref="C59:D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H9" sqref="H9"/>
    </sheetView>
  </sheetViews>
  <sheetFormatPr defaultRowHeight="15"/>
  <cols>
    <col min="1" max="1" width="40.85546875" style="3" customWidth="1"/>
    <col min="2" max="2" width="9.140625" style="1" customWidth="1"/>
    <col min="3" max="3" width="19.42578125" customWidth="1"/>
    <col min="4" max="4" width="14.7109375" customWidth="1"/>
    <col min="5" max="5" width="10.42578125" hidden="1" customWidth="1"/>
    <col min="6" max="6" width="10.7109375" customWidth="1"/>
  </cols>
  <sheetData>
    <row r="2" spans="1:6" ht="60" customHeight="1">
      <c r="A2" s="58" t="s">
        <v>57</v>
      </c>
      <c r="B2" s="59"/>
      <c r="C2" s="59"/>
      <c r="D2" s="59"/>
    </row>
    <row r="3" spans="1:6" ht="81.75" customHeight="1">
      <c r="A3" s="65" t="s">
        <v>54</v>
      </c>
      <c r="B3" s="66"/>
      <c r="C3" s="66"/>
      <c r="D3" s="66"/>
    </row>
    <row r="4" spans="1:6" ht="18.75">
      <c r="A4" s="13"/>
      <c r="B4" s="14"/>
      <c r="C4" s="15"/>
      <c r="D4" s="15"/>
    </row>
    <row r="5" spans="1:6" ht="39" customHeight="1">
      <c r="A5" s="67" t="s">
        <v>25</v>
      </c>
      <c r="B5" s="74"/>
      <c r="C5" s="74"/>
      <c r="D5" s="7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2287230+34920+50670</f>
        <v>2372820</v>
      </c>
      <c r="D7" s="31">
        <f>1860141.65+31848.72+49621.63</f>
        <v>1941611.9999999998</v>
      </c>
      <c r="E7" s="4">
        <f>C7-D7</f>
        <v>431208.00000000023</v>
      </c>
      <c r="F7" s="32"/>
    </row>
    <row r="8" spans="1:6" s="2" customFormat="1" ht="18.75">
      <c r="A8" s="28" t="s">
        <v>45</v>
      </c>
      <c r="B8" s="23">
        <v>2120</v>
      </c>
      <c r="C8" s="31">
        <f>11160+7680+503200</f>
        <v>522040</v>
      </c>
      <c r="D8" s="31">
        <f>402421.5+10916.77+9894.72</f>
        <v>423232.99</v>
      </c>
      <c r="E8" s="4">
        <f t="shared" ref="E8:E25" si="0">C8-D8</f>
        <v>98807.010000000009</v>
      </c>
      <c r="F8" s="32"/>
    </row>
    <row r="9" spans="1:6" ht="37.5">
      <c r="A9" s="18" t="s">
        <v>2</v>
      </c>
      <c r="B9" s="19">
        <v>2210</v>
      </c>
      <c r="C9" s="20">
        <v>36306</v>
      </c>
      <c r="D9" s="20">
        <f>24379.7</f>
        <v>24379.7</v>
      </c>
      <c r="E9" s="4">
        <f t="shared" si="0"/>
        <v>11926.3</v>
      </c>
      <c r="F9" s="32"/>
    </row>
    <row r="10" spans="1:6" ht="18.75">
      <c r="A10" s="18" t="s">
        <v>3</v>
      </c>
      <c r="B10" s="19">
        <v>2230</v>
      </c>
      <c r="C10" s="20">
        <v>82970</v>
      </c>
      <c r="D10" s="20">
        <f>82927.66</f>
        <v>82927.66</v>
      </c>
      <c r="E10" s="4">
        <f t="shared" si="0"/>
        <v>42.339999999996508</v>
      </c>
      <c r="F10" s="32"/>
    </row>
    <row r="11" spans="1:6" ht="37.5">
      <c r="A11" s="18" t="s">
        <v>4</v>
      </c>
      <c r="B11" s="19">
        <v>2240</v>
      </c>
      <c r="C11" s="20">
        <v>167844</v>
      </c>
      <c r="D11" s="20">
        <f>167305.24</f>
        <v>167305.24</v>
      </c>
      <c r="E11" s="4">
        <f t="shared" si="0"/>
        <v>538.76000000000931</v>
      </c>
      <c r="F11" s="32"/>
    </row>
    <row r="12" spans="1:6" ht="18.75">
      <c r="A12" s="18" t="s">
        <v>5</v>
      </c>
      <c r="B12" s="19">
        <v>2250</v>
      </c>
      <c r="C12" s="20"/>
      <c r="D12" s="20"/>
      <c r="E12" s="4">
        <f t="shared" si="0"/>
        <v>0</v>
      </c>
      <c r="F12" s="32"/>
    </row>
    <row r="13" spans="1:6" ht="18.75">
      <c r="A13" s="18" t="s">
        <v>6</v>
      </c>
      <c r="B13" s="19">
        <v>2271</v>
      </c>
      <c r="C13" s="20">
        <v>421550</v>
      </c>
      <c r="D13" s="20">
        <v>374025.56</v>
      </c>
      <c r="E13" s="4">
        <f t="shared" si="0"/>
        <v>47524.44</v>
      </c>
      <c r="F13" s="32"/>
    </row>
    <row r="14" spans="1:6" ht="37.5">
      <c r="A14" s="18" t="s">
        <v>7</v>
      </c>
      <c r="B14" s="19">
        <v>2272</v>
      </c>
      <c r="C14" s="20">
        <v>5875</v>
      </c>
      <c r="D14" s="20">
        <v>5584.6</v>
      </c>
      <c r="E14" s="4">
        <f t="shared" si="0"/>
        <v>290.39999999999964</v>
      </c>
      <c r="F14" s="32"/>
    </row>
    <row r="15" spans="1:6" ht="18.75">
      <c r="A15" s="18" t="s">
        <v>8</v>
      </c>
      <c r="B15" s="19">
        <v>2273</v>
      </c>
      <c r="C15" s="20">
        <v>41150</v>
      </c>
      <c r="D15" s="20">
        <v>40394.47</v>
      </c>
      <c r="E15" s="4">
        <f t="shared" si="0"/>
        <v>755.52999999999884</v>
      </c>
      <c r="F15" s="32"/>
    </row>
    <row r="16" spans="1:6" ht="18.75">
      <c r="A16" s="18" t="s">
        <v>9</v>
      </c>
      <c r="B16" s="19">
        <v>2274</v>
      </c>
      <c r="C16" s="20"/>
      <c r="D16" s="20"/>
      <c r="E16" s="4">
        <f t="shared" si="0"/>
        <v>0</v>
      </c>
      <c r="F16" s="32"/>
    </row>
    <row r="17" spans="1:9" ht="18.75">
      <c r="A17" s="18" t="s">
        <v>10</v>
      </c>
      <c r="B17" s="19">
        <v>2275</v>
      </c>
      <c r="C17" s="20"/>
      <c r="D17" s="20"/>
      <c r="E17" s="4">
        <f t="shared" si="0"/>
        <v>0</v>
      </c>
      <c r="F17" s="32"/>
    </row>
    <row r="18" spans="1:9" ht="34.5" customHeight="1">
      <c r="A18" s="18" t="s">
        <v>11</v>
      </c>
      <c r="B18" s="19">
        <v>2282</v>
      </c>
      <c r="C18" s="20"/>
      <c r="D18" s="20"/>
      <c r="E18" s="4">
        <f t="shared" si="0"/>
        <v>0</v>
      </c>
      <c r="F18" s="32"/>
    </row>
    <row r="19" spans="1:9" ht="18" customHeight="1">
      <c r="A19" s="18" t="s">
        <v>14</v>
      </c>
      <c r="B19" s="19">
        <v>2730</v>
      </c>
      <c r="C19" s="20"/>
      <c r="D19" s="20"/>
      <c r="E19" s="4">
        <f t="shared" si="0"/>
        <v>0</v>
      </c>
      <c r="F19" s="32"/>
    </row>
    <row r="20" spans="1:9" ht="15.75" customHeight="1">
      <c r="A20" s="18" t="s">
        <v>15</v>
      </c>
      <c r="B20" s="19">
        <v>2800</v>
      </c>
      <c r="C20" s="20">
        <v>40</v>
      </c>
      <c r="D20" s="20">
        <v>39.81</v>
      </c>
      <c r="E20" s="4">
        <f t="shared" si="0"/>
        <v>0.18999999999999773</v>
      </c>
      <c r="F20" s="32"/>
    </row>
    <row r="21" spans="1:9" ht="38.25" customHeight="1">
      <c r="A21" s="18" t="s">
        <v>12</v>
      </c>
      <c r="B21" s="19">
        <v>3110</v>
      </c>
      <c r="C21" s="20">
        <v>14000</v>
      </c>
      <c r="D21" s="20">
        <v>14000</v>
      </c>
      <c r="E21" s="4">
        <f t="shared" si="0"/>
        <v>0</v>
      </c>
      <c r="F21" s="32"/>
      <c r="H21" s="41"/>
    </row>
    <row r="22" spans="1:9" ht="37.5">
      <c r="A22" s="18" t="s">
        <v>20</v>
      </c>
      <c r="B22" s="19">
        <v>3122</v>
      </c>
      <c r="C22" s="20"/>
      <c r="D22" s="20"/>
      <c r="E22" s="4">
        <f t="shared" si="0"/>
        <v>0</v>
      </c>
      <c r="F22" s="32"/>
      <c r="I22" t="s">
        <v>19</v>
      </c>
    </row>
    <row r="23" spans="1:9" ht="37.5">
      <c r="A23" s="18" t="s">
        <v>21</v>
      </c>
      <c r="B23" s="19">
        <v>3132</v>
      </c>
      <c r="C23" s="40"/>
      <c r="D23" s="20"/>
      <c r="E23" s="4">
        <f t="shared" si="0"/>
        <v>0</v>
      </c>
      <c r="F23" s="32"/>
    </row>
    <row r="24" spans="1:9" ht="37.5">
      <c r="A24" s="36" t="s">
        <v>46</v>
      </c>
      <c r="B24" s="19">
        <v>3142</v>
      </c>
      <c r="C24" s="20"/>
      <c r="D24" s="20"/>
      <c r="E24" s="4">
        <f t="shared" si="0"/>
        <v>0</v>
      </c>
      <c r="F24" s="32"/>
    </row>
    <row r="25" spans="1:9" ht="18.75">
      <c r="A25" s="18" t="s">
        <v>13</v>
      </c>
      <c r="B25" s="19"/>
      <c r="C25" s="21">
        <f>SUM(C7:C24)</f>
        <v>3664595</v>
      </c>
      <c r="D25" s="21">
        <f>SUM(D7:D24)</f>
        <v>3073502.0300000003</v>
      </c>
      <c r="E25" s="4">
        <f t="shared" si="0"/>
        <v>591092.96999999974</v>
      </c>
      <c r="F25" s="32"/>
    </row>
    <row r="26" spans="1:9">
      <c r="C26" s="4"/>
      <c r="D26" s="4"/>
    </row>
    <row r="28" spans="1:9" ht="31.5" customHeight="1">
      <c r="A28" s="58" t="s">
        <v>26</v>
      </c>
      <c r="B28" s="71"/>
      <c r="C28" s="71"/>
      <c r="D28" s="71"/>
    </row>
    <row r="29" spans="1:9">
      <c r="D29" s="35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2450</v>
      </c>
      <c r="D31" s="20"/>
      <c r="F31" s="32"/>
    </row>
    <row r="32" spans="1:9" ht="18.75">
      <c r="A32" s="19" t="s">
        <v>3</v>
      </c>
      <c r="B32" s="24">
        <v>2230</v>
      </c>
      <c r="C32" s="20"/>
      <c r="D32" s="20"/>
      <c r="F32" s="32"/>
    </row>
    <row r="33" spans="1:6" ht="18.75">
      <c r="A33" s="19" t="s">
        <v>4</v>
      </c>
      <c r="B33" s="24">
        <v>2240</v>
      </c>
      <c r="C33" s="40">
        <v>790</v>
      </c>
      <c r="D33" s="20"/>
      <c r="F33" s="32"/>
    </row>
    <row r="34" spans="1:6" ht="18.75">
      <c r="A34" s="42" t="s">
        <v>10</v>
      </c>
      <c r="B34" s="49">
        <v>2275</v>
      </c>
      <c r="C34" s="40"/>
      <c r="D34" s="20"/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56.25">
      <c r="A36" s="18" t="s">
        <v>12</v>
      </c>
      <c r="B36" s="24">
        <v>3110</v>
      </c>
      <c r="C36" s="20"/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3240</v>
      </c>
      <c r="D38" s="21">
        <f>SUM(D31:D37)</f>
        <v>0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60" t="s">
        <v>27</v>
      </c>
      <c r="B41" s="61"/>
      <c r="C41" s="61"/>
      <c r="D41" s="61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3991.85</v>
      </c>
      <c r="D44" s="20">
        <f>C58+C64+C66+C71</f>
        <v>3991.85</v>
      </c>
      <c r="F44" s="32"/>
    </row>
    <row r="45" spans="1:6" ht="18.75">
      <c r="A45" s="19" t="s">
        <v>3</v>
      </c>
      <c r="B45" s="24">
        <v>2230</v>
      </c>
      <c r="C45" s="20">
        <v>15568.78</v>
      </c>
      <c r="D45" s="20">
        <v>15568.78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56.25">
      <c r="A49" s="18" t="s">
        <v>12</v>
      </c>
      <c r="B49" s="24">
        <v>3110</v>
      </c>
      <c r="C49" s="20">
        <v>2297.44</v>
      </c>
      <c r="D49" s="20">
        <v>2297.44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21858.07</v>
      </c>
      <c r="D51" s="21">
        <f>D44+D45+D48+D49+D50</f>
        <v>21858.07</v>
      </c>
      <c r="F51" s="32"/>
    </row>
    <row r="55" spans="1:6" ht="34.5" customHeight="1">
      <c r="A55" s="60" t="s">
        <v>58</v>
      </c>
      <c r="B55" s="61"/>
      <c r="C55" s="61"/>
      <c r="D55" s="61"/>
    </row>
    <row r="57" spans="1:6" ht="18.75">
      <c r="A57" s="62" t="s">
        <v>28</v>
      </c>
      <c r="B57" s="63"/>
      <c r="C57" s="64" t="s">
        <v>29</v>
      </c>
      <c r="D57" s="63"/>
    </row>
    <row r="58" spans="1:6" ht="18.75">
      <c r="A58" s="42" t="s">
        <v>40</v>
      </c>
      <c r="B58" s="37">
        <v>2210</v>
      </c>
      <c r="C58" s="55">
        <f>280+750+150</f>
        <v>1180</v>
      </c>
      <c r="D58" s="55"/>
    </row>
    <row r="59" spans="1:6" ht="18.75" hidden="1">
      <c r="A59" s="42" t="s">
        <v>34</v>
      </c>
      <c r="B59" s="37">
        <v>2210</v>
      </c>
      <c r="C59" s="69"/>
      <c r="D59" s="70"/>
    </row>
    <row r="60" spans="1:6" ht="18.75" hidden="1">
      <c r="A60" s="42" t="s">
        <v>37</v>
      </c>
      <c r="B60" s="37">
        <v>2210</v>
      </c>
      <c r="C60" s="69"/>
      <c r="D60" s="70"/>
    </row>
    <row r="61" spans="1:6" ht="18.75" hidden="1">
      <c r="A61" s="42" t="s">
        <v>42</v>
      </c>
      <c r="B61" s="38">
        <v>3110.221</v>
      </c>
      <c r="C61" s="56"/>
      <c r="D61" s="57"/>
    </row>
    <row r="62" spans="1:6" ht="18.75" hidden="1">
      <c r="A62" s="42" t="s">
        <v>33</v>
      </c>
      <c r="B62" s="37">
        <v>2210</v>
      </c>
      <c r="C62" s="69"/>
      <c r="D62" s="70"/>
    </row>
    <row r="63" spans="1:6" ht="18.75" hidden="1">
      <c r="A63" s="42" t="s">
        <v>35</v>
      </c>
      <c r="B63" s="37">
        <v>2210</v>
      </c>
      <c r="C63" s="69"/>
      <c r="D63" s="70"/>
    </row>
    <row r="64" spans="1:6" ht="18.75">
      <c r="A64" s="42" t="s">
        <v>41</v>
      </c>
      <c r="B64" s="37">
        <v>2210</v>
      </c>
      <c r="C64" s="69">
        <f>1550</f>
        <v>1550</v>
      </c>
      <c r="D64" s="70"/>
    </row>
    <row r="65" spans="1:4" ht="18.75">
      <c r="A65" s="42" t="s">
        <v>36</v>
      </c>
      <c r="B65" s="37">
        <v>3110</v>
      </c>
      <c r="C65" s="56">
        <f>2297.44</f>
        <v>2297.44</v>
      </c>
      <c r="D65" s="57"/>
    </row>
    <row r="66" spans="1:4" ht="18.75">
      <c r="A66" s="42" t="s">
        <v>38</v>
      </c>
      <c r="B66" s="37">
        <v>2210</v>
      </c>
      <c r="C66" s="56">
        <v>770</v>
      </c>
      <c r="D66" s="57"/>
    </row>
    <row r="67" spans="1:4" ht="18.75" hidden="1">
      <c r="A67" s="42" t="s">
        <v>39</v>
      </c>
      <c r="B67" s="37">
        <v>2210</v>
      </c>
      <c r="C67" s="56"/>
      <c r="D67" s="57"/>
    </row>
    <row r="68" spans="1:4" ht="18.75" hidden="1">
      <c r="A68" s="42" t="s">
        <v>51</v>
      </c>
      <c r="B68" s="37">
        <v>2240</v>
      </c>
      <c r="C68" s="56"/>
      <c r="D68" s="57"/>
    </row>
    <row r="69" spans="1:4" ht="18.75">
      <c r="A69" s="42" t="s">
        <v>43</v>
      </c>
      <c r="B69" s="37">
        <v>2230</v>
      </c>
      <c r="C69" s="56">
        <f>4211.99+11356.79</f>
        <v>15568.78</v>
      </c>
      <c r="D69" s="57"/>
    </row>
    <row r="70" spans="1:4" ht="18.75" hidden="1">
      <c r="A70" s="42" t="s">
        <v>44</v>
      </c>
      <c r="B70" s="37">
        <v>2210</v>
      </c>
      <c r="C70" s="56"/>
      <c r="D70" s="57"/>
    </row>
    <row r="71" spans="1:4" ht="18.75">
      <c r="A71" s="42" t="s">
        <v>52</v>
      </c>
      <c r="B71" s="45">
        <v>2210.3110000000001</v>
      </c>
      <c r="C71" s="56">
        <v>491.85</v>
      </c>
      <c r="D71" s="57"/>
    </row>
    <row r="72" spans="1:4" ht="18.75" hidden="1">
      <c r="A72" s="42" t="s">
        <v>48</v>
      </c>
      <c r="B72" s="37">
        <v>2210</v>
      </c>
      <c r="C72" s="56"/>
      <c r="D72" s="57"/>
    </row>
    <row r="73" spans="1:4" ht="18.75" hidden="1">
      <c r="A73" s="42" t="s">
        <v>47</v>
      </c>
      <c r="B73" s="37">
        <v>2210</v>
      </c>
      <c r="C73" s="56"/>
      <c r="D73" s="57"/>
    </row>
    <row r="74" spans="1:4" ht="18.75" hidden="1">
      <c r="A74" s="42" t="s">
        <v>49</v>
      </c>
      <c r="B74" s="43">
        <v>2210</v>
      </c>
      <c r="C74" s="56"/>
      <c r="D74" s="57"/>
    </row>
    <row r="75" spans="1:4" ht="18.75">
      <c r="A75" s="53"/>
      <c r="B75" s="54"/>
      <c r="C75" s="56"/>
      <c r="D75" s="57"/>
    </row>
    <row r="76" spans="1:4" ht="18.75">
      <c r="A76" s="53"/>
      <c r="B76" s="54"/>
      <c r="C76" s="72">
        <f>SUM(C58:D75)</f>
        <v>21858.07</v>
      </c>
      <c r="D76" s="73"/>
    </row>
  </sheetData>
  <mergeCells count="29">
    <mergeCell ref="C74:D74"/>
    <mergeCell ref="A75:B75"/>
    <mergeCell ref="C75:D75"/>
    <mergeCell ref="A76:B76"/>
    <mergeCell ref="C76:D76"/>
    <mergeCell ref="C62:D62"/>
    <mergeCell ref="C68:D68"/>
    <mergeCell ref="C59:D59"/>
    <mergeCell ref="C60:D60"/>
    <mergeCell ref="C73:D73"/>
    <mergeCell ref="C71:D71"/>
    <mergeCell ref="C72:D72"/>
    <mergeCell ref="C67:D67"/>
    <mergeCell ref="C65:D65"/>
    <mergeCell ref="C63:D63"/>
    <mergeCell ref="C64:D64"/>
    <mergeCell ref="C66:D66"/>
    <mergeCell ref="C69:D69"/>
    <mergeCell ref="C70:D70"/>
    <mergeCell ref="C61:D61"/>
    <mergeCell ref="A57:B57"/>
    <mergeCell ref="C57:D57"/>
    <mergeCell ref="C58:D58"/>
    <mergeCell ref="A2:D2"/>
    <mergeCell ref="A5:D5"/>
    <mergeCell ref="A28:D28"/>
    <mergeCell ref="A41:D41"/>
    <mergeCell ref="A55:D55"/>
    <mergeCell ref="A3:D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53"/>
  <sheetViews>
    <sheetView workbookViewId="0">
      <selection activeCell="C20" sqref="C20:D21"/>
    </sheetView>
  </sheetViews>
  <sheetFormatPr defaultRowHeight="15"/>
  <sheetData>
    <row r="2" spans="1:1" ht="18.75">
      <c r="A2" s="14" t="s">
        <v>57</v>
      </c>
    </row>
    <row r="53" spans="1:1" ht="18.75">
      <c r="A53" s="1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Бутівський НВК</vt:lpstr>
      <vt:lpstr>Войнівська ЗШ І-ІІІ ст</vt:lpstr>
      <vt:lpstr>Головківський НВК</vt:lpstr>
      <vt:lpstr>Ізмайлівська ЗШ І-ІІІ ст</vt:lpstr>
      <vt:lpstr>Користівська ЗШ ІІІІ ст</vt:lpstr>
      <vt:lpstr>Протопопівська ЗШ І-ІІІ ст</vt:lpstr>
      <vt:lpstr>Цукрозаводський НВК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2018-10-17T05:58:22Z</cp:lastPrinted>
  <dcterms:created xsi:type="dcterms:W3CDTF">2017-11-02T06:22:39Z</dcterms:created>
  <dcterms:modified xsi:type="dcterms:W3CDTF">2019-07-19T06:31:56Z</dcterms:modified>
</cp:coreProperties>
</file>