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4625" windowHeight="8310"/>
  </bookViews>
  <sheets>
    <sheet name="Новопразький НВК" sheetId="35" r:id="rId1"/>
    <sheet name="Новопразький НВО" sheetId="36" r:id="rId2"/>
    <sheet name="Новопразька ЗШ І-ІІ ст" sheetId="37" r:id="rId3"/>
    <sheet name="Шарівський НВК " sheetId="45" r:id="rId4"/>
    <sheet name="Лист1" sheetId="51" r:id="rId5"/>
  </sheets>
  <calcPr calcId="125725"/>
</workbook>
</file>

<file path=xl/calcChain.xml><?xml version="1.0" encoding="utf-8"?>
<calcChain xmlns="http://schemas.openxmlformats.org/spreadsheetml/2006/main">
  <c r="C8" i="36"/>
  <c r="C14" i="45"/>
  <c r="C12"/>
  <c r="C9"/>
  <c r="C8"/>
  <c r="C7" i="36"/>
  <c r="C6"/>
  <c r="C7" i="45"/>
  <c r="E7"/>
  <c r="E8"/>
  <c r="E9"/>
  <c r="E10"/>
  <c r="E11"/>
  <c r="E12"/>
  <c r="E13"/>
  <c r="E14"/>
  <c r="E15"/>
  <c r="E16"/>
  <c r="E17"/>
  <c r="E18"/>
  <c r="E19"/>
  <c r="E20"/>
  <c r="E21"/>
  <c r="E22"/>
  <c r="E23"/>
  <c r="E6"/>
  <c r="C6"/>
  <c r="C7" i="37"/>
  <c r="E7"/>
  <c r="E8"/>
  <c r="E9"/>
  <c r="E10"/>
  <c r="E11"/>
  <c r="E12"/>
  <c r="E13"/>
  <c r="E14"/>
  <c r="E15"/>
  <c r="E16"/>
  <c r="E17"/>
  <c r="E18"/>
  <c r="E19"/>
  <c r="E20"/>
  <c r="E21"/>
  <c r="E22"/>
  <c r="E23"/>
  <c r="E6"/>
  <c r="C6"/>
  <c r="C20" i="36"/>
  <c r="D14"/>
  <c r="E7"/>
  <c r="E8"/>
  <c r="E9"/>
  <c r="E10"/>
  <c r="E11"/>
  <c r="E12"/>
  <c r="E13"/>
  <c r="E14"/>
  <c r="E15"/>
  <c r="E16"/>
  <c r="E17"/>
  <c r="E18"/>
  <c r="E19"/>
  <c r="E20"/>
  <c r="E21"/>
  <c r="E22"/>
  <c r="E23"/>
  <c r="E6"/>
  <c r="E7" i="35"/>
  <c r="E8"/>
  <c r="E9"/>
  <c r="E10"/>
  <c r="E11"/>
  <c r="E12"/>
  <c r="E13"/>
  <c r="E14"/>
  <c r="E15"/>
  <c r="E16"/>
  <c r="E17"/>
  <c r="E18"/>
  <c r="E19"/>
  <c r="E20"/>
  <c r="E21"/>
  <c r="E22"/>
  <c r="E23"/>
  <c r="E6"/>
  <c r="C6"/>
  <c r="C44" i="45"/>
  <c r="D43" i="36" l="1"/>
  <c r="D44" i="35"/>
  <c r="C70"/>
  <c r="C66" i="45" l="1"/>
  <c r="D44"/>
  <c r="D44" i="36"/>
  <c r="C67"/>
  <c r="D20"/>
  <c r="D8"/>
  <c r="D7" i="37"/>
  <c r="D6"/>
  <c r="D20" i="45"/>
  <c r="D19"/>
  <c r="D14"/>
  <c r="D12"/>
  <c r="D10"/>
  <c r="D9"/>
  <c r="D8"/>
  <c r="D7"/>
  <c r="D6"/>
  <c r="D19" i="36"/>
  <c r="D13"/>
  <c r="D10"/>
  <c r="D9"/>
  <c r="D7"/>
  <c r="D6"/>
  <c r="D6" i="35"/>
  <c r="C57"/>
  <c r="C56" i="36"/>
  <c r="D24" i="45" l="1"/>
  <c r="C62"/>
  <c r="C61" i="37"/>
  <c r="C63" i="36"/>
  <c r="C64" i="35"/>
  <c r="C73" i="45" l="1"/>
  <c r="C72" i="37"/>
  <c r="C74" i="36"/>
  <c r="C75" i="35"/>
  <c r="D24" i="37" l="1"/>
  <c r="D24" i="36"/>
  <c r="D24" i="35"/>
  <c r="C50" i="45" l="1"/>
  <c r="D50"/>
  <c r="C37"/>
  <c r="D37"/>
  <c r="C49" i="37"/>
  <c r="D49"/>
  <c r="D36"/>
  <c r="C36"/>
  <c r="C50" i="36"/>
  <c r="D50"/>
  <c r="D37"/>
  <c r="C37"/>
  <c r="C51" i="35"/>
  <c r="D51"/>
  <c r="D37"/>
  <c r="C37"/>
  <c r="C24" i="45" l="1"/>
  <c r="E24" s="1"/>
  <c r="C24" i="37"/>
  <c r="E24" s="1"/>
  <c r="C24" i="36"/>
  <c r="E24" s="1"/>
  <c r="C24" i="35" l="1"/>
  <c r="E24" s="1"/>
</calcChain>
</file>

<file path=xl/sharedStrings.xml><?xml version="1.0" encoding="utf-8"?>
<sst xmlns="http://schemas.openxmlformats.org/spreadsheetml/2006/main" count="294" uniqueCount="55">
  <si>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</si>
  <si>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</si>
  <si>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</si>
  <si>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</si>
  <si>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</si>
  <si>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</si>
  <si>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</si>
  <si>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</si>
  <si>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</si>
  <si>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</si>
  <si>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</si>
  <si>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</si>
  <si>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</si>
  <si>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</si>
  <si>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</si>
  <si>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</si>
  <si>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</si>
  <si>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</si>
  <si>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</si>
  <si>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</si>
  <si>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</si>
  <si>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</si>
  <si>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</si>
  <si>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</si>
  <si>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</si>
  <si>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</si>
  <si>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</si>
  <si>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</si>
  <si>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</si>
  <si>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</si>
  <si>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</si>
  <si>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</si>
  <si>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</si>
  <si>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</si>
  <si>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</si>
  <si>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</si>
  <si>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</si>
  <si>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</si>
  <si>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</si>
  <si>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</si>
  <si>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</si>
  <si>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</si>
  <si>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</si>
  <si>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</si>
  <si>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</si>
  <si>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</si>
  <si>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</si>
  <si>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</si>
  <si>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</si>
  <si>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>Шарівський навчально-виховний комплекс «загальноосвітня школа І-ІІI ступенів –дошкільний навчальний заклад» Олександрійської районної ради Кіровоградської області</t>
  </si>
  <si>
    <t>Новопразька загальноосвітня школа І-ІІ ступенів Олександрійської районної ради Кіровоградської області</t>
  </si>
  <si>
    <t>Новопразьке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</si>
  <si>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Новопразький  навчально-виховний  комплекс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</si>
  <si>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станом на 01.07.2019 року  </t>
  </si>
  <si>
    <t>Інформація про перелік товарів,робіт і послуг отриманих як благодійна допомога станом на 01.07. 2019 року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</si>
</sst>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/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2" fontId="2" fillId="2" borderId="1" xfId="0" applyNumberFormat="1" applyFont="1" applyFill="1" applyBorder="1"/>
    <xf numFmtId="2" fontId="7" fillId="2" borderId="1" xfId="0" applyNumberFormat="1" applyFont="1" applyFill="1" applyBorder="1"/>
    <xf numFmtId="2" fontId="2" fillId="0" borderId="1" xfId="0" applyNumberFormat="1" applyFont="1" applyFill="1" applyBorder="1"/>
    <xf numFmtId="2" fontId="3" fillId="0" borderId="1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>
      <selection activeCell="G6" sqref="G6"/>
    </sheetView>
  </sheetViews>
  <sheetFormatPr defaultRowHeight="15"/>
  <cols>
    <col min="1" max="1" width="40.85546875" style="3" customWidth="1"/>
    <col min="2" max="2" width="9" style="1" customWidth="1"/>
    <col min="3" max="3" width="17.7109375" customWidth="1"/>
    <col min="4" max="4" width="15.28515625" customWidth="1"/>
    <col min="5" max="5" width="10" hidden="1" customWidth="1"/>
    <col min="6" max="6" width="11.140625" customWidth="1"/>
  </cols>
  <sheetData>
    <row r="2" spans="1:6" ht="57" customHeight="1">
      <c r="A2" s="40" t="s">
        <v>53</v>
      </c>
      <c r="B2" s="53"/>
      <c r="C2" s="53"/>
      <c r="D2" s="53"/>
    </row>
    <row r="3" spans="1:6" ht="47.25" customHeight="1">
      <c r="A3" s="57" t="s">
        <v>52</v>
      </c>
      <c r="B3" s="58"/>
      <c r="C3" s="58"/>
      <c r="D3" s="58"/>
    </row>
    <row r="4" spans="1:6" ht="39.75" customHeight="1">
      <c r="A4" s="54" t="s">
        <v>24</v>
      </c>
      <c r="B4" s="55"/>
      <c r="C4" s="55"/>
      <c r="D4" s="55"/>
    </row>
    <row r="5" spans="1:6" s="2" customFormat="1" ht="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3078770</f>
        <v>3078770</v>
      </c>
      <c r="D6" s="22">
        <f>2884583.62</f>
        <v>2884583.62</v>
      </c>
      <c r="E6" s="23">
        <f>C6-D6</f>
        <v>194186.37999999989</v>
      </c>
      <c r="F6" s="23"/>
    </row>
    <row r="7" spans="1:6" s="2" customFormat="1" ht="18.75">
      <c r="A7" s="21" t="s">
        <v>41</v>
      </c>
      <c r="B7" s="16">
        <v>2120</v>
      </c>
      <c r="C7" s="22">
        <v>711430</v>
      </c>
      <c r="D7" s="22">
        <v>635681.81999999995</v>
      </c>
      <c r="E7" s="23">
        <f t="shared" ref="E7:E24" si="0">C7-D7</f>
        <v>75748.180000000051</v>
      </c>
      <c r="F7" s="23"/>
    </row>
    <row r="8" spans="1:6" ht="37.5">
      <c r="A8" s="11" t="s">
        <v>2</v>
      </c>
      <c r="B8" s="16">
        <v>2210</v>
      </c>
      <c r="C8" s="13">
        <v>113687</v>
      </c>
      <c r="D8" s="13">
        <v>82180</v>
      </c>
      <c r="E8" s="23">
        <f t="shared" si="0"/>
        <v>31507</v>
      </c>
      <c r="F8" s="23"/>
    </row>
    <row r="9" spans="1:6" ht="18.75">
      <c r="A9" s="11" t="s">
        <v>3</v>
      </c>
      <c r="B9" s="16">
        <v>2230</v>
      </c>
      <c r="C9" s="13">
        <v>298770</v>
      </c>
      <c r="D9" s="13">
        <v>203881.26</v>
      </c>
      <c r="E9" s="23">
        <f t="shared" si="0"/>
        <v>94888.739999999991</v>
      </c>
      <c r="F9" s="23"/>
    </row>
    <row r="10" spans="1:6" ht="37.5">
      <c r="A10" s="11" t="s">
        <v>4</v>
      </c>
      <c r="B10" s="16">
        <v>2240</v>
      </c>
      <c r="C10" s="13">
        <v>167876</v>
      </c>
      <c r="D10" s="13">
        <v>71859.679999999993</v>
      </c>
      <c r="E10" s="23">
        <f t="shared" si="0"/>
        <v>96016.320000000007</v>
      </c>
      <c r="F10" s="23"/>
    </row>
    <row r="11" spans="1:6" ht="18.75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11" t="s">
        <v>7</v>
      </c>
      <c r="B13" s="16">
        <v>2272</v>
      </c>
      <c r="C13" s="13">
        <v>3005</v>
      </c>
      <c r="D13" s="13">
        <v>3004.6</v>
      </c>
      <c r="E13" s="23">
        <f t="shared" si="0"/>
        <v>0.40000000000009095</v>
      </c>
      <c r="F13" s="23"/>
    </row>
    <row r="14" spans="1:6" ht="18.75">
      <c r="A14" s="11" t="s">
        <v>8</v>
      </c>
      <c r="B14" s="16">
        <v>2273</v>
      </c>
      <c r="C14" s="13">
        <v>33420</v>
      </c>
      <c r="D14" s="13">
        <v>32319.599999999999</v>
      </c>
      <c r="E14" s="23">
        <f t="shared" si="0"/>
        <v>1100.4000000000015</v>
      </c>
      <c r="F14" s="23"/>
    </row>
    <row r="15" spans="1:6" ht="18.75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/>
      <c r="D16" s="13"/>
      <c r="E16" s="23">
        <f t="shared" si="0"/>
        <v>0</v>
      </c>
      <c r="F16" s="23"/>
    </row>
    <row r="17" spans="1:9" ht="33" customHeight="1">
      <c r="A17" s="11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v>5180</v>
      </c>
      <c r="D19" s="13">
        <v>5029.99</v>
      </c>
      <c r="E19" s="23">
        <f t="shared" si="0"/>
        <v>150.01000000000022</v>
      </c>
      <c r="F19" s="23"/>
    </row>
    <row r="20" spans="1:9" ht="35.25" customHeight="1">
      <c r="A20" s="11" t="s">
        <v>12</v>
      </c>
      <c r="B20" s="16">
        <v>3110</v>
      </c>
      <c r="C20" s="13">
        <v>21000</v>
      </c>
      <c r="D20" s="13">
        <v>21000</v>
      </c>
      <c r="E20" s="23">
        <f t="shared" si="0"/>
        <v>0</v>
      </c>
      <c r="F20" s="23"/>
      <c r="H20" s="31"/>
    </row>
    <row r="21" spans="1:9" ht="37.5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2"/>
      <c r="C24" s="14">
        <f>SUM(C6:C23)</f>
        <v>4433138</v>
      </c>
      <c r="D24" s="37">
        <f>SUM(D6:D23)</f>
        <v>3939540.5700000008</v>
      </c>
      <c r="E24" s="23">
        <f t="shared" si="0"/>
        <v>493597.42999999924</v>
      </c>
      <c r="F24" s="23"/>
    </row>
    <row r="25" spans="1:9">
      <c r="C25" s="4"/>
      <c r="D25" s="4"/>
    </row>
    <row r="26" spans="1:9">
      <c r="C26" s="4"/>
      <c r="D26" s="4"/>
    </row>
    <row r="27" spans="1:9" ht="29.25" customHeight="1">
      <c r="A27" s="39" t="s">
        <v>25</v>
      </c>
      <c r="B27" s="56"/>
      <c r="C27" s="56"/>
      <c r="D27" s="56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3"/>
    </row>
    <row r="31" spans="1:9" ht="18.75">
      <c r="A31" s="12" t="s">
        <v>3</v>
      </c>
      <c r="B31" s="17">
        <v>2230</v>
      </c>
      <c r="C31" s="13"/>
      <c r="D31" s="13"/>
      <c r="F31" s="23"/>
    </row>
    <row r="32" spans="1:9" ht="18.75">
      <c r="A32" s="12" t="s">
        <v>4</v>
      </c>
      <c r="B32" s="17">
        <v>2240</v>
      </c>
      <c r="C32" s="13"/>
      <c r="D32" s="13"/>
      <c r="F32" s="23"/>
    </row>
    <row r="33" spans="1:6" ht="18.75">
      <c r="A33" s="32" t="s">
        <v>10</v>
      </c>
      <c r="B33" s="17">
        <v>2275</v>
      </c>
      <c r="C33" s="13">
        <v>50</v>
      </c>
      <c r="D33" s="13">
        <v>50</v>
      </c>
      <c r="F33" s="23"/>
    </row>
    <row r="34" spans="1:6" ht="18.75">
      <c r="A34" s="11" t="s">
        <v>15</v>
      </c>
      <c r="B34" s="17">
        <v>2800</v>
      </c>
      <c r="C34" s="13"/>
      <c r="D34" s="13"/>
      <c r="F34" s="23"/>
    </row>
    <row r="35" spans="1:6" ht="56.25">
      <c r="A35" s="11" t="s">
        <v>12</v>
      </c>
      <c r="B35" s="17">
        <v>3110</v>
      </c>
      <c r="C35" s="13"/>
      <c r="D35" s="13"/>
      <c r="F35" s="23"/>
    </row>
    <row r="36" spans="1:6" ht="18.75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50</v>
      </c>
      <c r="D37" s="14">
        <f>SUM(D30:D36)</f>
        <v>50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40" t="s">
        <v>26</v>
      </c>
      <c r="B41" s="41"/>
      <c r="C41" s="41"/>
      <c r="D41" s="41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>
        <v>7519.7</v>
      </c>
      <c r="D44" s="13">
        <f>C57+C70</f>
        <v>7519.7</v>
      </c>
      <c r="F44" s="23"/>
    </row>
    <row r="45" spans="1:6" ht="18.75">
      <c r="A45" s="12" t="s">
        <v>3</v>
      </c>
      <c r="B45" s="17">
        <v>2230</v>
      </c>
      <c r="C45" s="13">
        <v>29736.32</v>
      </c>
      <c r="D45" s="13">
        <v>29736.32</v>
      </c>
      <c r="F45" s="23"/>
    </row>
    <row r="46" spans="1:6" ht="18.75">
      <c r="A46" s="12" t="s">
        <v>4</v>
      </c>
      <c r="B46" s="17">
        <v>2240</v>
      </c>
      <c r="C46" s="13"/>
      <c r="D46" s="13"/>
      <c r="F46" s="23"/>
    </row>
    <row r="47" spans="1:6" ht="18.75">
      <c r="A47" s="12" t="s">
        <v>10</v>
      </c>
      <c r="B47" s="17">
        <v>2275</v>
      </c>
      <c r="C47" s="13"/>
      <c r="D47" s="13"/>
      <c r="F47" s="23"/>
    </row>
    <row r="48" spans="1:6" ht="18.75">
      <c r="A48" s="11" t="s">
        <v>15</v>
      </c>
      <c r="B48" s="17">
        <v>2800</v>
      </c>
      <c r="C48" s="13"/>
      <c r="D48" s="13"/>
      <c r="F48" s="23"/>
    </row>
    <row r="49" spans="1:6" ht="56.25">
      <c r="A49" s="11" t="s">
        <v>12</v>
      </c>
      <c r="B49" s="17">
        <v>3110</v>
      </c>
      <c r="C49" s="13">
        <v>8166.2</v>
      </c>
      <c r="D49" s="13">
        <v>8166.2</v>
      </c>
      <c r="F49" s="23"/>
    </row>
    <row r="50" spans="1:6" ht="18.75">
      <c r="A50" s="18" t="s">
        <v>16</v>
      </c>
      <c r="B50" s="19">
        <v>3132</v>
      </c>
      <c r="C50" s="20"/>
      <c r="D50" s="20"/>
      <c r="F50" s="23"/>
    </row>
    <row r="51" spans="1:6" ht="18.75">
      <c r="A51" s="11" t="s">
        <v>13</v>
      </c>
      <c r="B51" s="17"/>
      <c r="C51" s="14">
        <f>C44+C45+C48+C49+C50</f>
        <v>45422.219999999994</v>
      </c>
      <c r="D51" s="14">
        <f>D44+D45+D48+D49+D50</f>
        <v>45422.219999999994</v>
      </c>
      <c r="F51" s="23"/>
    </row>
    <row r="54" spans="1:6" ht="35.25" customHeight="1">
      <c r="A54" s="40" t="s">
        <v>54</v>
      </c>
      <c r="B54" s="41"/>
      <c r="C54" s="41"/>
      <c r="D54" s="41"/>
    </row>
    <row r="56" spans="1:6" ht="18.75">
      <c r="A56" s="42" t="s">
        <v>48</v>
      </c>
      <c r="B56" s="43"/>
      <c r="C56" s="44" t="s">
        <v>28</v>
      </c>
      <c r="D56" s="43"/>
    </row>
    <row r="57" spans="1:6" ht="18.75">
      <c r="A57" s="32" t="s">
        <v>36</v>
      </c>
      <c r="B57" s="28">
        <v>2210</v>
      </c>
      <c r="C57" s="38">
        <f>2016+840+1200+2480</f>
        <v>6536</v>
      </c>
      <c r="D57" s="38"/>
    </row>
    <row r="58" spans="1:6" ht="18.75" hidden="1">
      <c r="A58" s="32" t="s">
        <v>30</v>
      </c>
      <c r="B58" s="28">
        <v>2210</v>
      </c>
      <c r="C58" s="51"/>
      <c r="D58" s="52"/>
    </row>
    <row r="59" spans="1:6" ht="18.75" hidden="1">
      <c r="A59" s="32" t="s">
        <v>33</v>
      </c>
      <c r="B59" s="28">
        <v>2210</v>
      </c>
      <c r="C59" s="51"/>
      <c r="D59" s="52"/>
    </row>
    <row r="60" spans="1:6" ht="18.75" hidden="1">
      <c r="A60" s="32" t="s">
        <v>38</v>
      </c>
      <c r="B60" s="29">
        <v>3110.221</v>
      </c>
      <c r="C60" s="47"/>
      <c r="D60" s="48"/>
    </row>
    <row r="61" spans="1:6" ht="18.75" hidden="1">
      <c r="A61" s="32" t="s">
        <v>29</v>
      </c>
      <c r="B61" s="28">
        <v>2210</v>
      </c>
      <c r="C61" s="51"/>
      <c r="D61" s="52"/>
    </row>
    <row r="62" spans="1:6" ht="18.75" hidden="1">
      <c r="A62" s="32" t="s">
        <v>31</v>
      </c>
      <c r="B62" s="28">
        <v>2210</v>
      </c>
      <c r="C62" s="51"/>
      <c r="D62" s="52"/>
    </row>
    <row r="63" spans="1:6" ht="18.75" hidden="1">
      <c r="A63" s="32" t="s">
        <v>37</v>
      </c>
      <c r="B63" s="28">
        <v>2210</v>
      </c>
      <c r="C63" s="51"/>
      <c r="D63" s="52"/>
    </row>
    <row r="64" spans="1:6" ht="18.75">
      <c r="A64" s="32" t="s">
        <v>32</v>
      </c>
      <c r="B64" s="28">
        <v>3110</v>
      </c>
      <c r="C64" s="47">
        <f>8166.2</f>
        <v>8166.2</v>
      </c>
      <c r="D64" s="48"/>
    </row>
    <row r="65" spans="1:4" ht="18.75" hidden="1">
      <c r="A65" s="32" t="s">
        <v>34</v>
      </c>
      <c r="B65" s="28">
        <v>2210</v>
      </c>
      <c r="C65" s="47"/>
      <c r="D65" s="48"/>
    </row>
    <row r="66" spans="1:4" ht="18.75" hidden="1">
      <c r="A66" s="32" t="s">
        <v>35</v>
      </c>
      <c r="B66" s="28">
        <v>2210</v>
      </c>
      <c r="C66" s="47"/>
      <c r="D66" s="48"/>
    </row>
    <row r="67" spans="1:4" ht="18.75" hidden="1">
      <c r="A67" s="32" t="s">
        <v>47</v>
      </c>
      <c r="B67" s="28">
        <v>2240</v>
      </c>
      <c r="C67" s="47"/>
      <c r="D67" s="48"/>
    </row>
    <row r="68" spans="1:4" ht="18.75">
      <c r="A68" s="32" t="s">
        <v>39</v>
      </c>
      <c r="B68" s="28">
        <v>2230</v>
      </c>
      <c r="C68" s="47">
        <v>29736.32</v>
      </c>
      <c r="D68" s="48"/>
    </row>
    <row r="69" spans="1:4" ht="18.75" hidden="1">
      <c r="A69" s="32" t="s">
        <v>40</v>
      </c>
      <c r="B69" s="28">
        <v>2210</v>
      </c>
      <c r="C69" s="47"/>
      <c r="D69" s="48"/>
    </row>
    <row r="70" spans="1:4" ht="18.75">
      <c r="A70" s="32" t="s">
        <v>46</v>
      </c>
      <c r="B70" s="28">
        <v>2210</v>
      </c>
      <c r="C70" s="47">
        <f>491.85+491.85</f>
        <v>983.7</v>
      </c>
      <c r="D70" s="48"/>
    </row>
    <row r="71" spans="1:4" ht="18.75" hidden="1">
      <c r="A71" s="32" t="s">
        <v>44</v>
      </c>
      <c r="B71" s="28">
        <v>2210</v>
      </c>
      <c r="C71" s="47"/>
      <c r="D71" s="48"/>
    </row>
    <row r="72" spans="1:4" ht="18.75" hidden="1">
      <c r="A72" s="32" t="s">
        <v>43</v>
      </c>
      <c r="B72" s="28">
        <v>2210</v>
      </c>
      <c r="C72" s="47"/>
      <c r="D72" s="48"/>
    </row>
    <row r="73" spans="1:4" ht="18.75" hidden="1">
      <c r="A73" s="32" t="s">
        <v>45</v>
      </c>
      <c r="B73" s="33">
        <v>2210</v>
      </c>
      <c r="C73" s="47"/>
      <c r="D73" s="48"/>
    </row>
    <row r="74" spans="1:4" ht="18.75">
      <c r="A74" s="45"/>
      <c r="B74" s="46"/>
      <c r="C74" s="47"/>
      <c r="D74" s="48"/>
    </row>
    <row r="75" spans="1:4" ht="18.75">
      <c r="A75" s="45"/>
      <c r="B75" s="46"/>
      <c r="C75" s="49">
        <f>SUM(C57:D74)</f>
        <v>45422.22</v>
      </c>
      <c r="D75" s="50"/>
    </row>
  </sheetData>
  <mergeCells count="29">
    <mergeCell ref="A2:D2"/>
    <mergeCell ref="A4:D4"/>
    <mergeCell ref="A27:D27"/>
    <mergeCell ref="A41:D41"/>
    <mergeCell ref="C62:D62"/>
    <mergeCell ref="A54:D54"/>
    <mergeCell ref="C61:D61"/>
    <mergeCell ref="C58:D58"/>
    <mergeCell ref="C59:D59"/>
    <mergeCell ref="C60:D60"/>
    <mergeCell ref="A56:B56"/>
    <mergeCell ref="C56:D56"/>
    <mergeCell ref="C57:D57"/>
    <mergeCell ref="A3:D3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4"/>
  <sheetViews>
    <sheetView workbookViewId="0">
      <selection activeCell="E1" sqref="E1:E1048576"/>
    </sheetView>
  </sheetViews>
  <sheetFormatPr defaultRowHeight="15"/>
  <cols>
    <col min="1" max="1" width="40.85546875" style="3" customWidth="1"/>
    <col min="2" max="2" width="8.85546875" style="1" customWidth="1"/>
    <col min="3" max="3" width="17.85546875" customWidth="1"/>
    <col min="4" max="4" width="14.42578125" customWidth="1"/>
    <col min="5" max="5" width="10.5703125" hidden="1" customWidth="1"/>
    <col min="6" max="6" width="10.85546875" customWidth="1"/>
  </cols>
  <sheetData>
    <row r="2" spans="1:6" ht="66.75" customHeight="1">
      <c r="A2" s="40" t="s">
        <v>53</v>
      </c>
      <c r="B2" s="53"/>
      <c r="C2" s="53"/>
      <c r="D2" s="53"/>
    </row>
    <row r="3" spans="1:6" ht="61.5" customHeight="1">
      <c r="A3" s="57" t="s">
        <v>51</v>
      </c>
      <c r="B3" s="53"/>
      <c r="C3" s="53"/>
      <c r="D3" s="53"/>
    </row>
    <row r="4" spans="1:6" ht="39.75" customHeight="1">
      <c r="A4" s="54" t="s">
        <v>24</v>
      </c>
      <c r="B4" s="55"/>
      <c r="C4" s="55"/>
      <c r="D4" s="55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1783880+32010+87265</f>
        <v>1903155</v>
      </c>
      <c r="D6" s="22">
        <f>1727977.41+29205.58+30761.83</f>
        <v>1787944.82</v>
      </c>
      <c r="E6" s="23">
        <f>C6-D6</f>
        <v>115210.17999999993</v>
      </c>
      <c r="F6" s="23"/>
    </row>
    <row r="7" spans="1:6" s="2" customFormat="1" ht="18.75">
      <c r="A7" s="21" t="s">
        <v>41</v>
      </c>
      <c r="B7" s="16">
        <v>2120</v>
      </c>
      <c r="C7" s="22">
        <f>392440+7050+19199</f>
        <v>418689</v>
      </c>
      <c r="D7" s="22">
        <f>374828.61+6425.23+6767.63</f>
        <v>388021.47</v>
      </c>
      <c r="E7" s="23">
        <f t="shared" ref="E7:E24" si="0">C7-D7</f>
        <v>30667.530000000028</v>
      </c>
      <c r="F7" s="23"/>
    </row>
    <row r="8" spans="1:6" ht="37.5">
      <c r="A8" s="11" t="s">
        <v>2</v>
      </c>
      <c r="B8" s="16">
        <v>2210</v>
      </c>
      <c r="C8" s="13">
        <f>124918+500670+122596</f>
        <v>748184</v>
      </c>
      <c r="D8" s="13">
        <f>79254.6+500323.96</f>
        <v>579578.56000000006</v>
      </c>
      <c r="E8" s="23">
        <f t="shared" si="0"/>
        <v>168605.43999999994</v>
      </c>
      <c r="F8" s="23"/>
    </row>
    <row r="9" spans="1:6" ht="18.75">
      <c r="A9" s="11" t="s">
        <v>3</v>
      </c>
      <c r="B9" s="16">
        <v>2230</v>
      </c>
      <c r="C9" s="13">
        <v>173360</v>
      </c>
      <c r="D9" s="13">
        <f>80264.42</f>
        <v>80264.42</v>
      </c>
      <c r="E9" s="23">
        <f t="shared" si="0"/>
        <v>93095.58</v>
      </c>
      <c r="F9" s="23"/>
    </row>
    <row r="10" spans="1:6" ht="37.5">
      <c r="A10" s="11" t="s">
        <v>4</v>
      </c>
      <c r="B10" s="16">
        <v>2240</v>
      </c>
      <c r="C10" s="13">
        <v>12660</v>
      </c>
      <c r="D10" s="13">
        <f>10281.43</f>
        <v>10281.43</v>
      </c>
      <c r="E10" s="23">
        <f t="shared" si="0"/>
        <v>2378.5699999999997</v>
      </c>
      <c r="F10" s="23"/>
    </row>
    <row r="11" spans="1:6" ht="18.75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11" t="s">
        <v>7</v>
      </c>
      <c r="B13" s="16">
        <v>2272</v>
      </c>
      <c r="C13" s="13">
        <v>3325</v>
      </c>
      <c r="D13" s="13">
        <f>3320</f>
        <v>3320</v>
      </c>
      <c r="E13" s="23">
        <f t="shared" si="0"/>
        <v>5</v>
      </c>
      <c r="F13" s="23"/>
    </row>
    <row r="14" spans="1:6" ht="18.75">
      <c r="A14" s="11" t="s">
        <v>8</v>
      </c>
      <c r="B14" s="16">
        <v>2273</v>
      </c>
      <c r="C14" s="13">
        <v>101390</v>
      </c>
      <c r="D14" s="13">
        <f>101380.62</f>
        <v>101380.62</v>
      </c>
      <c r="E14" s="23">
        <f t="shared" si="0"/>
        <v>9.3800000000046566</v>
      </c>
      <c r="F14" s="23"/>
    </row>
    <row r="15" spans="1:6" ht="18.75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/>
      <c r="D16" s="13"/>
      <c r="E16" s="23">
        <f t="shared" si="0"/>
        <v>0</v>
      </c>
      <c r="F16" s="23"/>
    </row>
    <row r="17" spans="1:9" ht="33.75" customHeight="1">
      <c r="A17" s="11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v>8053</v>
      </c>
      <c r="D19" s="13">
        <f>5029.99</f>
        <v>5029.99</v>
      </c>
      <c r="E19" s="23">
        <f t="shared" si="0"/>
        <v>3023.01</v>
      </c>
      <c r="F19" s="23"/>
    </row>
    <row r="20" spans="1:9" ht="36.75" customHeight="1">
      <c r="A20" s="11" t="s">
        <v>12</v>
      </c>
      <c r="B20" s="16">
        <v>3110</v>
      </c>
      <c r="C20" s="13">
        <f>14000+299330</f>
        <v>313330</v>
      </c>
      <c r="D20" s="13">
        <f>14000+299329.6</f>
        <v>313329.59999999998</v>
      </c>
      <c r="E20" s="23">
        <f t="shared" si="0"/>
        <v>0.40000000002328306</v>
      </c>
      <c r="F20" s="23"/>
      <c r="H20" s="31"/>
    </row>
    <row r="21" spans="1:9" ht="37.5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2"/>
      <c r="C24" s="14">
        <f>SUM(C6:C23)</f>
        <v>3682146</v>
      </c>
      <c r="D24" s="36">
        <f>SUM(D6:D23)</f>
        <v>3269150.9100000006</v>
      </c>
      <c r="E24" s="23">
        <f t="shared" si="0"/>
        <v>412995.08999999939</v>
      </c>
      <c r="F24" s="23"/>
    </row>
    <row r="25" spans="1:9">
      <c r="C25" s="4"/>
      <c r="D25" s="4"/>
    </row>
    <row r="26" spans="1:9" ht="15.75" customHeight="1">
      <c r="C26" s="4"/>
      <c r="D26" s="4"/>
    </row>
    <row r="27" spans="1:9" ht="30" customHeight="1">
      <c r="A27" s="39" t="s">
        <v>25</v>
      </c>
      <c r="B27" s="56"/>
      <c r="C27" s="56"/>
      <c r="D27" s="56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3"/>
    </row>
    <row r="31" spans="1:9" ht="18.75">
      <c r="A31" s="12" t="s">
        <v>3</v>
      </c>
      <c r="B31" s="17">
        <v>2230</v>
      </c>
      <c r="C31" s="13"/>
      <c r="D31" s="13"/>
      <c r="F31" s="23"/>
    </row>
    <row r="32" spans="1:9" ht="18.75">
      <c r="A32" s="12" t="s">
        <v>4</v>
      </c>
      <c r="B32" s="17">
        <v>2240</v>
      </c>
      <c r="C32" s="13"/>
      <c r="D32" s="13"/>
      <c r="F32" s="23"/>
    </row>
    <row r="33" spans="1:6" ht="18.75">
      <c r="A33" s="32" t="s">
        <v>10</v>
      </c>
      <c r="B33" s="34">
        <v>2275</v>
      </c>
      <c r="C33" s="13">
        <v>1</v>
      </c>
      <c r="D33" s="13">
        <v>1</v>
      </c>
      <c r="F33" s="23"/>
    </row>
    <row r="34" spans="1:6" ht="18.75">
      <c r="A34" s="11" t="s">
        <v>15</v>
      </c>
      <c r="B34" s="17">
        <v>2800</v>
      </c>
      <c r="C34" s="13"/>
      <c r="D34" s="13"/>
      <c r="F34" s="23"/>
    </row>
    <row r="35" spans="1:6" ht="56.25">
      <c r="A35" s="11" t="s">
        <v>12</v>
      </c>
      <c r="B35" s="17">
        <v>3110</v>
      </c>
      <c r="C35" s="13"/>
      <c r="D35" s="13"/>
      <c r="F35" s="23"/>
    </row>
    <row r="36" spans="1:6" ht="18.75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1</v>
      </c>
      <c r="D37" s="14">
        <f>SUM(D30:D36)</f>
        <v>1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40" t="s">
        <v>26</v>
      </c>
      <c r="B40" s="41"/>
      <c r="C40" s="41"/>
      <c r="D40" s="41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5501.85</v>
      </c>
      <c r="D43" s="13">
        <f>C56+C69</f>
        <v>5501.85</v>
      </c>
      <c r="F43" s="23"/>
    </row>
    <row r="44" spans="1:6" ht="18.75">
      <c r="A44" s="12" t="s">
        <v>3</v>
      </c>
      <c r="B44" s="17">
        <v>2230</v>
      </c>
      <c r="C44" s="13">
        <v>10553.62</v>
      </c>
      <c r="D44" s="13">
        <f>1791.25+8762.37</f>
        <v>10553.62</v>
      </c>
      <c r="F44" s="23"/>
    </row>
    <row r="45" spans="1:6" ht="18.75">
      <c r="A45" s="12" t="s">
        <v>4</v>
      </c>
      <c r="B45" s="17">
        <v>2240</v>
      </c>
      <c r="C45" s="13"/>
      <c r="D45" s="13"/>
      <c r="F45" s="23"/>
    </row>
    <row r="46" spans="1:6" ht="18.75">
      <c r="A46" s="12" t="s">
        <v>10</v>
      </c>
      <c r="B46" s="17">
        <v>2275</v>
      </c>
      <c r="C46" s="13"/>
      <c r="D46" s="13"/>
      <c r="F46" s="23"/>
    </row>
    <row r="47" spans="1:6" ht="18.75">
      <c r="A47" s="11" t="s">
        <v>15</v>
      </c>
      <c r="B47" s="17">
        <v>2800</v>
      </c>
      <c r="C47" s="13"/>
      <c r="D47" s="13"/>
      <c r="F47" s="23"/>
    </row>
    <row r="48" spans="1:6" ht="56.25">
      <c r="A48" s="11" t="s">
        <v>12</v>
      </c>
      <c r="B48" s="17">
        <v>3110</v>
      </c>
      <c r="C48" s="13">
        <v>2924.5</v>
      </c>
      <c r="D48" s="13">
        <v>2924.5</v>
      </c>
      <c r="F48" s="23"/>
    </row>
    <row r="49" spans="1:6" ht="18.75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18979.97</v>
      </c>
      <c r="D50" s="14">
        <f>D43+D44+D47+D48+D49</f>
        <v>18979.97</v>
      </c>
      <c r="F50" s="23"/>
    </row>
    <row r="53" spans="1:6" ht="34.5" customHeight="1">
      <c r="A53" s="40" t="s">
        <v>54</v>
      </c>
      <c r="B53" s="41"/>
      <c r="C53" s="41"/>
      <c r="D53" s="41"/>
    </row>
    <row r="55" spans="1:6" ht="18.75">
      <c r="A55" s="42" t="s">
        <v>48</v>
      </c>
      <c r="B55" s="43"/>
      <c r="C55" s="44" t="s">
        <v>28</v>
      </c>
      <c r="D55" s="43"/>
    </row>
    <row r="56" spans="1:6" ht="18.75">
      <c r="A56" s="32" t="s">
        <v>36</v>
      </c>
      <c r="B56" s="28">
        <v>2210</v>
      </c>
      <c r="C56" s="38">
        <f>290+1680+840+700+300+1200</f>
        <v>5010</v>
      </c>
      <c r="D56" s="38"/>
    </row>
    <row r="57" spans="1:6" ht="18.75" hidden="1">
      <c r="A57" s="32" t="s">
        <v>30</v>
      </c>
      <c r="B57" s="28">
        <v>2210</v>
      </c>
      <c r="C57" s="51"/>
      <c r="D57" s="52"/>
    </row>
    <row r="58" spans="1:6" ht="18.75" hidden="1">
      <c r="A58" s="32" t="s">
        <v>33</v>
      </c>
      <c r="B58" s="28">
        <v>2210</v>
      </c>
      <c r="C58" s="51"/>
      <c r="D58" s="52"/>
    </row>
    <row r="59" spans="1:6" ht="18.75" hidden="1">
      <c r="A59" s="32" t="s">
        <v>38</v>
      </c>
      <c r="B59" s="29">
        <v>3110.221</v>
      </c>
      <c r="C59" s="47"/>
      <c r="D59" s="48"/>
    </row>
    <row r="60" spans="1:6" ht="18.75" hidden="1">
      <c r="A60" s="32" t="s">
        <v>29</v>
      </c>
      <c r="B60" s="28">
        <v>2210</v>
      </c>
      <c r="C60" s="51"/>
      <c r="D60" s="52"/>
    </row>
    <row r="61" spans="1:6" ht="18.75" hidden="1">
      <c r="A61" s="32" t="s">
        <v>31</v>
      </c>
      <c r="B61" s="28">
        <v>2210</v>
      </c>
      <c r="C61" s="51"/>
      <c r="D61" s="52"/>
    </row>
    <row r="62" spans="1:6" ht="18.75" hidden="1">
      <c r="A62" s="32" t="s">
        <v>37</v>
      </c>
      <c r="B62" s="28">
        <v>2210</v>
      </c>
      <c r="C62" s="51"/>
      <c r="D62" s="52"/>
    </row>
    <row r="63" spans="1:6" ht="18.75">
      <c r="A63" s="32" t="s">
        <v>32</v>
      </c>
      <c r="B63" s="28">
        <v>3110</v>
      </c>
      <c r="C63" s="47">
        <f>2924.5</f>
        <v>2924.5</v>
      </c>
      <c r="D63" s="48"/>
    </row>
    <row r="64" spans="1:6" ht="18.75" hidden="1">
      <c r="A64" s="32" t="s">
        <v>34</v>
      </c>
      <c r="B64" s="28">
        <v>2210</v>
      </c>
      <c r="C64" s="47"/>
      <c r="D64" s="48"/>
    </row>
    <row r="65" spans="1:4" ht="18.75" hidden="1">
      <c r="A65" s="32" t="s">
        <v>35</v>
      </c>
      <c r="B65" s="28">
        <v>2210</v>
      </c>
      <c r="C65" s="47"/>
      <c r="D65" s="48"/>
    </row>
    <row r="66" spans="1:4" ht="18.75" hidden="1">
      <c r="A66" s="32" t="s">
        <v>47</v>
      </c>
      <c r="B66" s="28">
        <v>2240</v>
      </c>
      <c r="C66" s="47"/>
      <c r="D66" s="48"/>
    </row>
    <row r="67" spans="1:4" ht="18.75">
      <c r="A67" s="32" t="s">
        <v>39</v>
      </c>
      <c r="B67" s="28">
        <v>2230</v>
      </c>
      <c r="C67" s="47">
        <f>1791.25+8762.37</f>
        <v>10553.62</v>
      </c>
      <c r="D67" s="48"/>
    </row>
    <row r="68" spans="1:4" ht="18.75" hidden="1">
      <c r="A68" s="32" t="s">
        <v>40</v>
      </c>
      <c r="B68" s="28">
        <v>2210</v>
      </c>
      <c r="C68" s="47"/>
      <c r="D68" s="48"/>
    </row>
    <row r="69" spans="1:4" ht="18.75">
      <c r="A69" s="32" t="s">
        <v>46</v>
      </c>
      <c r="B69" s="28">
        <v>2210</v>
      </c>
      <c r="C69" s="47">
        <v>491.85</v>
      </c>
      <c r="D69" s="48"/>
    </row>
    <row r="70" spans="1:4" ht="18.75" hidden="1">
      <c r="A70" s="32" t="s">
        <v>44</v>
      </c>
      <c r="B70" s="28">
        <v>2210</v>
      </c>
      <c r="C70" s="47"/>
      <c r="D70" s="48"/>
    </row>
    <row r="71" spans="1:4" ht="18.75" hidden="1">
      <c r="A71" s="32" t="s">
        <v>43</v>
      </c>
      <c r="B71" s="28">
        <v>2210</v>
      </c>
      <c r="C71" s="47"/>
      <c r="D71" s="48"/>
    </row>
    <row r="72" spans="1:4" ht="18.75" hidden="1">
      <c r="A72" s="32" t="s">
        <v>45</v>
      </c>
      <c r="B72" s="33">
        <v>2210</v>
      </c>
      <c r="C72" s="47"/>
      <c r="D72" s="48"/>
    </row>
    <row r="73" spans="1:4" ht="18.75">
      <c r="A73" s="45"/>
      <c r="B73" s="46"/>
      <c r="C73" s="47"/>
      <c r="D73" s="48"/>
    </row>
    <row r="74" spans="1:4" ht="18.75">
      <c r="A74" s="45"/>
      <c r="B74" s="46"/>
      <c r="C74" s="49">
        <f>SUM(C56:D73)</f>
        <v>18979.97</v>
      </c>
      <c r="D74" s="50"/>
    </row>
  </sheetData>
  <mergeCells count="29">
    <mergeCell ref="A2:D2"/>
    <mergeCell ref="A4:D4"/>
    <mergeCell ref="A27:D27"/>
    <mergeCell ref="A40:D40"/>
    <mergeCell ref="C61:D61"/>
    <mergeCell ref="A53:D53"/>
    <mergeCell ref="C60:D60"/>
    <mergeCell ref="C57:D57"/>
    <mergeCell ref="C58:D58"/>
    <mergeCell ref="C59:D59"/>
    <mergeCell ref="A55:B55"/>
    <mergeCell ref="C55:D55"/>
    <mergeCell ref="C56:D56"/>
    <mergeCell ref="A3:D3"/>
    <mergeCell ref="C62:D62"/>
    <mergeCell ref="C63:D63"/>
    <mergeCell ref="C64:D64"/>
    <mergeCell ref="C65:D65"/>
    <mergeCell ref="C66:D66"/>
    <mergeCell ref="C67:D67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workbookViewId="0">
      <selection activeCell="E1" sqref="E1:E1048576"/>
    </sheetView>
  </sheetViews>
  <sheetFormatPr defaultRowHeight="15"/>
  <cols>
    <col min="1" max="1" width="40.85546875" style="3" customWidth="1"/>
    <col min="2" max="2" width="9" style="1" customWidth="1"/>
    <col min="3" max="3" width="17.42578125" customWidth="1"/>
    <col min="4" max="4" width="16" customWidth="1"/>
    <col min="5" max="5" width="10.28515625" hidden="1" customWidth="1"/>
    <col min="6" max="6" width="10.28515625" customWidth="1"/>
  </cols>
  <sheetData>
    <row r="2" spans="1:6" ht="45.75" customHeight="1">
      <c r="A2" s="40" t="s">
        <v>53</v>
      </c>
      <c r="B2" s="53"/>
      <c r="C2" s="53"/>
      <c r="D2" s="53"/>
    </row>
    <row r="3" spans="1:6" ht="48" customHeight="1">
      <c r="A3" s="57" t="s">
        <v>50</v>
      </c>
      <c r="B3" s="53"/>
      <c r="C3" s="53"/>
      <c r="D3" s="53"/>
    </row>
    <row r="4" spans="1:6" ht="40.5" customHeight="1">
      <c r="A4" s="54" t="s">
        <v>24</v>
      </c>
      <c r="B4" s="55"/>
      <c r="C4" s="55"/>
      <c r="D4" s="55"/>
    </row>
    <row r="5" spans="1:6" s="2" customFormat="1" ht="73.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11820+1259610</f>
        <v>1271430</v>
      </c>
      <c r="D6" s="22">
        <f>1182822.48+17711.76</f>
        <v>1200534.24</v>
      </c>
      <c r="E6" s="23">
        <f>C6-D6</f>
        <v>70895.760000000009</v>
      </c>
      <c r="F6" s="23"/>
    </row>
    <row r="7" spans="1:6" s="2" customFormat="1" ht="18.75">
      <c r="A7" s="21" t="s">
        <v>41</v>
      </c>
      <c r="B7" s="16">
        <v>2120</v>
      </c>
      <c r="C7" s="22">
        <f>277100+5190</f>
        <v>282290</v>
      </c>
      <c r="D7" s="22">
        <f>3896.58+265787.91</f>
        <v>269684.49</v>
      </c>
      <c r="E7" s="23">
        <f t="shared" ref="E7:E24" si="0">C7-D7</f>
        <v>12605.510000000009</v>
      </c>
      <c r="F7" s="23"/>
    </row>
    <row r="8" spans="1:6" ht="37.5">
      <c r="A8" s="11" t="s">
        <v>2</v>
      </c>
      <c r="B8" s="16">
        <v>2210</v>
      </c>
      <c r="C8" s="13"/>
      <c r="D8" s="13"/>
      <c r="E8" s="23">
        <f t="shared" si="0"/>
        <v>0</v>
      </c>
      <c r="F8" s="23"/>
    </row>
    <row r="9" spans="1:6" ht="18.75">
      <c r="A9" s="11" t="s">
        <v>3</v>
      </c>
      <c r="B9" s="16">
        <v>2230</v>
      </c>
      <c r="C9" s="13">
        <v>79340</v>
      </c>
      <c r="D9" s="13">
        <v>38230.800000000003</v>
      </c>
      <c r="E9" s="23">
        <f t="shared" si="0"/>
        <v>41109.199999999997</v>
      </c>
      <c r="F9" s="23"/>
    </row>
    <row r="10" spans="1:6" ht="37.5">
      <c r="A10" s="11" t="s">
        <v>4</v>
      </c>
      <c r="B10" s="16">
        <v>2240</v>
      </c>
      <c r="C10" s="13">
        <v>3930</v>
      </c>
      <c r="D10" s="13">
        <v>3810.67</v>
      </c>
      <c r="E10" s="23">
        <f t="shared" si="0"/>
        <v>119.32999999999993</v>
      </c>
      <c r="F10" s="23"/>
    </row>
    <row r="11" spans="1:6" ht="18.75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11" t="s">
        <v>7</v>
      </c>
      <c r="B13" s="16">
        <v>2272</v>
      </c>
      <c r="C13" s="13">
        <v>1120</v>
      </c>
      <c r="D13" s="13">
        <v>1045.8</v>
      </c>
      <c r="E13" s="23">
        <f t="shared" si="0"/>
        <v>74.200000000000045</v>
      </c>
      <c r="F13" s="23"/>
    </row>
    <row r="14" spans="1:6" ht="18.75">
      <c r="A14" s="11" t="s">
        <v>8</v>
      </c>
      <c r="B14" s="16">
        <v>2273</v>
      </c>
      <c r="C14" s="13">
        <v>45360</v>
      </c>
      <c r="D14" s="13">
        <v>45325.4</v>
      </c>
      <c r="E14" s="23">
        <f t="shared" si="0"/>
        <v>34.599999999998545</v>
      </c>
      <c r="F14" s="23"/>
    </row>
    <row r="15" spans="1:6" ht="18.75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/>
      <c r="D16" s="13"/>
      <c r="E16" s="23">
        <f t="shared" si="0"/>
        <v>0</v>
      </c>
      <c r="F16" s="23"/>
    </row>
    <row r="17" spans="1:9" ht="35.25" customHeight="1">
      <c r="A17" s="11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v>5930</v>
      </c>
      <c r="D19" s="13">
        <v>5029.99</v>
      </c>
      <c r="E19" s="23">
        <f t="shared" si="0"/>
        <v>900.01000000000022</v>
      </c>
      <c r="F19" s="23"/>
    </row>
    <row r="20" spans="1:9" ht="36" customHeight="1">
      <c r="A20" s="11" t="s">
        <v>12</v>
      </c>
      <c r="B20" s="16">
        <v>3110</v>
      </c>
      <c r="C20" s="13">
        <v>14000</v>
      </c>
      <c r="D20" s="13">
        <v>14000</v>
      </c>
      <c r="E20" s="23">
        <f t="shared" si="0"/>
        <v>0</v>
      </c>
      <c r="F20" s="23"/>
    </row>
    <row r="21" spans="1:9" ht="37.5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6"/>
      <c r="C24" s="14">
        <f>SUM(C6:C23)</f>
        <v>1703400</v>
      </c>
      <c r="D24" s="35">
        <f>SUM(D6:D23)</f>
        <v>1577661.39</v>
      </c>
      <c r="E24" s="23">
        <f t="shared" si="0"/>
        <v>125738.6100000001</v>
      </c>
      <c r="F24" s="23"/>
    </row>
    <row r="25" spans="1:9">
      <c r="C25" s="4"/>
      <c r="D25" s="4"/>
    </row>
    <row r="26" spans="1:9" hidden="1">
      <c r="C26" s="4"/>
      <c r="D26" s="4"/>
    </row>
    <row r="27" spans="1:9" ht="30" hidden="1" customHeight="1">
      <c r="A27" s="39" t="s">
        <v>25</v>
      </c>
      <c r="B27" s="56"/>
      <c r="C27" s="56"/>
      <c r="D27" s="56"/>
    </row>
    <row r="28" spans="1:9" hidden="1">
      <c r="D28" s="26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>
        <v>370</v>
      </c>
      <c r="D30" s="13"/>
      <c r="F30" s="23"/>
    </row>
    <row r="31" spans="1:9" ht="18.75" hidden="1">
      <c r="A31" s="12" t="s">
        <v>3</v>
      </c>
      <c r="B31" s="17">
        <v>2230</v>
      </c>
      <c r="C31" s="13"/>
      <c r="D31" s="13"/>
      <c r="F31" s="23"/>
    </row>
    <row r="32" spans="1:9" ht="18.75" hidden="1">
      <c r="A32" s="12" t="s">
        <v>4</v>
      </c>
      <c r="B32" s="17">
        <v>2240</v>
      </c>
      <c r="C32" s="13"/>
      <c r="D32" s="13"/>
      <c r="F32" s="23"/>
    </row>
    <row r="33" spans="1:6" ht="18.75" hidden="1">
      <c r="A33" s="11" t="s">
        <v>15</v>
      </c>
      <c r="B33" s="17">
        <v>2800</v>
      </c>
      <c r="C33" s="13"/>
      <c r="D33" s="13"/>
      <c r="F33" s="23"/>
    </row>
    <row r="34" spans="1:6" ht="56.25" hidden="1">
      <c r="A34" s="11" t="s">
        <v>12</v>
      </c>
      <c r="B34" s="17">
        <v>3110</v>
      </c>
      <c r="C34" s="13"/>
      <c r="D34" s="13"/>
      <c r="F34" s="23"/>
    </row>
    <row r="35" spans="1:6" ht="18.75" hidden="1">
      <c r="A35" s="18" t="s">
        <v>16</v>
      </c>
      <c r="B35" s="19">
        <v>3132</v>
      </c>
      <c r="C35" s="20"/>
      <c r="D35" s="20"/>
      <c r="F35" s="23"/>
    </row>
    <row r="36" spans="1:6" ht="18.75" hidden="1">
      <c r="A36" s="11" t="s">
        <v>13</v>
      </c>
      <c r="B36" s="17"/>
      <c r="C36" s="14">
        <f>SUM(C30:C35)</f>
        <v>370</v>
      </c>
      <c r="D36" s="14">
        <f>SUM(D30:D35)</f>
        <v>0</v>
      </c>
      <c r="F36" s="23"/>
    </row>
    <row r="37" spans="1:6" hidden="1">
      <c r="A37" s="1"/>
      <c r="B37" s="5"/>
      <c r="C37" s="4"/>
      <c r="D37" s="4"/>
    </row>
    <row r="38" spans="1:6" hidden="1">
      <c r="A38" s="1"/>
      <c r="B38" s="5"/>
      <c r="C38" s="4"/>
      <c r="D38" s="4"/>
    </row>
    <row r="39" spans="1:6" ht="39" customHeight="1">
      <c r="A39" s="40" t="s">
        <v>26</v>
      </c>
      <c r="B39" s="41"/>
      <c r="C39" s="41"/>
      <c r="D39" s="41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>
        <v>491.85</v>
      </c>
      <c r="D42" s="13">
        <v>491.85</v>
      </c>
      <c r="F42" s="23"/>
    </row>
    <row r="43" spans="1:6" ht="18.75">
      <c r="A43" s="12" t="s">
        <v>3</v>
      </c>
      <c r="B43" s="17">
        <v>2230</v>
      </c>
      <c r="C43" s="13">
        <v>5839.54</v>
      </c>
      <c r="D43" s="13">
        <v>5839.54</v>
      </c>
      <c r="F43" s="23"/>
    </row>
    <row r="44" spans="1:6" ht="18.75">
      <c r="A44" s="12" t="s">
        <v>4</v>
      </c>
      <c r="B44" s="17">
        <v>2240</v>
      </c>
      <c r="C44" s="13"/>
      <c r="D44" s="13"/>
      <c r="F44" s="23"/>
    </row>
    <row r="45" spans="1:6" ht="18.75">
      <c r="A45" s="32" t="s">
        <v>10</v>
      </c>
      <c r="B45" s="34">
        <v>2275</v>
      </c>
      <c r="C45" s="13"/>
      <c r="D45" s="13"/>
      <c r="F45" s="23"/>
    </row>
    <row r="46" spans="1:6" ht="18.75">
      <c r="A46" s="11" t="s">
        <v>15</v>
      </c>
      <c r="B46" s="17">
        <v>2800</v>
      </c>
      <c r="C46" s="13"/>
      <c r="D46" s="13"/>
      <c r="F46" s="23"/>
    </row>
    <row r="47" spans="1:6" ht="56.25">
      <c r="A47" s="11" t="s">
        <v>12</v>
      </c>
      <c r="B47" s="17">
        <v>3110</v>
      </c>
      <c r="C47" s="13">
        <v>584.58000000000004</v>
      </c>
      <c r="D47" s="13">
        <v>584.58000000000004</v>
      </c>
      <c r="F47" s="23"/>
    </row>
    <row r="48" spans="1:6" ht="18.75">
      <c r="A48" s="18" t="s">
        <v>16</v>
      </c>
      <c r="B48" s="19">
        <v>3132</v>
      </c>
      <c r="C48" s="20"/>
      <c r="D48" s="20"/>
      <c r="F48" s="23"/>
    </row>
    <row r="49" spans="1:6" ht="18.75">
      <c r="A49" s="11" t="s">
        <v>13</v>
      </c>
      <c r="B49" s="17"/>
      <c r="C49" s="14">
        <f>C42+C43+C46+C47+C48</f>
        <v>6915.97</v>
      </c>
      <c r="D49" s="14">
        <f>D42+D43+D46+D47+D48</f>
        <v>6915.97</v>
      </c>
      <c r="F49" s="23"/>
    </row>
    <row r="52" spans="1:6" ht="33.75" customHeight="1">
      <c r="A52" s="40" t="s">
        <v>54</v>
      </c>
      <c r="B52" s="41"/>
      <c r="C52" s="41"/>
      <c r="D52" s="41"/>
    </row>
    <row r="53" spans="1:6" ht="18.75">
      <c r="A53" s="42" t="s">
        <v>27</v>
      </c>
      <c r="B53" s="43"/>
      <c r="C53" s="44" t="s">
        <v>28</v>
      </c>
      <c r="D53" s="43"/>
    </row>
    <row r="54" spans="1:6" ht="37.5" hidden="1">
      <c r="A54" s="32" t="s">
        <v>2</v>
      </c>
      <c r="B54" s="28">
        <v>2210</v>
      </c>
      <c r="C54" s="38"/>
      <c r="D54" s="38"/>
    </row>
    <row r="55" spans="1:6" ht="18.75" hidden="1">
      <c r="A55" s="32" t="s">
        <v>30</v>
      </c>
      <c r="B55" s="28">
        <v>2210</v>
      </c>
      <c r="C55" s="51"/>
      <c r="D55" s="52"/>
    </row>
    <row r="56" spans="1:6" ht="18.75" hidden="1">
      <c r="A56" s="32" t="s">
        <v>33</v>
      </c>
      <c r="B56" s="28">
        <v>2210</v>
      </c>
      <c r="C56" s="51"/>
      <c r="D56" s="52"/>
    </row>
    <row r="57" spans="1:6" ht="18.75" hidden="1">
      <c r="A57" s="32" t="s">
        <v>38</v>
      </c>
      <c r="B57" s="29">
        <v>3110.221</v>
      </c>
      <c r="C57" s="47"/>
      <c r="D57" s="48"/>
    </row>
    <row r="58" spans="1:6" ht="18.75" hidden="1">
      <c r="A58" s="32" t="s">
        <v>29</v>
      </c>
      <c r="B58" s="28">
        <v>2210</v>
      </c>
      <c r="C58" s="51"/>
      <c r="D58" s="52"/>
    </row>
    <row r="59" spans="1:6" ht="18.75" hidden="1">
      <c r="A59" s="32" t="s">
        <v>31</v>
      </c>
      <c r="B59" s="28">
        <v>2210</v>
      </c>
      <c r="C59" s="51"/>
      <c r="D59" s="52"/>
    </row>
    <row r="60" spans="1:6" ht="18.75" hidden="1">
      <c r="A60" s="32" t="s">
        <v>37</v>
      </c>
      <c r="B60" s="28">
        <v>2210</v>
      </c>
      <c r="C60" s="51"/>
      <c r="D60" s="52"/>
    </row>
    <row r="61" spans="1:6" ht="18.75">
      <c r="A61" s="32" t="s">
        <v>32</v>
      </c>
      <c r="B61" s="28">
        <v>3110</v>
      </c>
      <c r="C61" s="47">
        <f>584.58</f>
        <v>584.58000000000004</v>
      </c>
      <c r="D61" s="48"/>
    </row>
    <row r="62" spans="1:6" ht="18.75" hidden="1">
      <c r="A62" s="32" t="s">
        <v>34</v>
      </c>
      <c r="B62" s="28">
        <v>2210</v>
      </c>
      <c r="C62" s="47"/>
      <c r="D62" s="48"/>
    </row>
    <row r="63" spans="1:6" ht="18.75" hidden="1">
      <c r="A63" s="32" t="s">
        <v>35</v>
      </c>
      <c r="B63" s="28">
        <v>2210</v>
      </c>
      <c r="C63" s="47"/>
      <c r="D63" s="48"/>
    </row>
    <row r="64" spans="1:6" ht="18.75" hidden="1">
      <c r="A64" s="32" t="s">
        <v>47</v>
      </c>
      <c r="B64" s="28">
        <v>2240</v>
      </c>
      <c r="C64" s="47"/>
      <c r="D64" s="48"/>
    </row>
    <row r="65" spans="1:4" ht="18.75">
      <c r="A65" s="32" t="s">
        <v>39</v>
      </c>
      <c r="B65" s="28">
        <v>2230</v>
      </c>
      <c r="C65" s="47">
        <v>5839.54</v>
      </c>
      <c r="D65" s="48"/>
    </row>
    <row r="66" spans="1:4" ht="18.75" hidden="1">
      <c r="A66" s="32" t="s">
        <v>40</v>
      </c>
      <c r="B66" s="28">
        <v>2210</v>
      </c>
      <c r="C66" s="47"/>
      <c r="D66" s="48"/>
    </row>
    <row r="67" spans="1:4" ht="18.75">
      <c r="A67" s="32" t="s">
        <v>46</v>
      </c>
      <c r="B67" s="28">
        <v>2210</v>
      </c>
      <c r="C67" s="47">
        <v>491.85</v>
      </c>
      <c r="D67" s="48"/>
    </row>
    <row r="68" spans="1:4" ht="18.75" hidden="1">
      <c r="A68" s="32" t="s">
        <v>44</v>
      </c>
      <c r="B68" s="28">
        <v>2210</v>
      </c>
      <c r="C68" s="47"/>
      <c r="D68" s="48"/>
    </row>
    <row r="69" spans="1:4" ht="18.75" hidden="1">
      <c r="A69" s="32" t="s">
        <v>43</v>
      </c>
      <c r="B69" s="28">
        <v>2210</v>
      </c>
      <c r="C69" s="47"/>
      <c r="D69" s="48"/>
    </row>
    <row r="70" spans="1:4" ht="18.75" hidden="1">
      <c r="A70" s="32" t="s">
        <v>45</v>
      </c>
      <c r="B70" s="33">
        <v>2210</v>
      </c>
      <c r="C70" s="47"/>
      <c r="D70" s="48"/>
    </row>
    <row r="71" spans="1:4" ht="18.75">
      <c r="A71" s="45"/>
      <c r="B71" s="46"/>
      <c r="C71" s="47"/>
      <c r="D71" s="48"/>
    </row>
    <row r="72" spans="1:4" ht="18.75">
      <c r="A72" s="45"/>
      <c r="B72" s="46"/>
      <c r="C72" s="49">
        <f>SUM(C54:D71)</f>
        <v>6915.97</v>
      </c>
      <c r="D72" s="50"/>
    </row>
  </sheetData>
  <mergeCells count="29">
    <mergeCell ref="A2:D2"/>
    <mergeCell ref="A4:D4"/>
    <mergeCell ref="A27:D27"/>
    <mergeCell ref="A39:D39"/>
    <mergeCell ref="C60:D60"/>
    <mergeCell ref="A52:D52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3"/>
  <sheetViews>
    <sheetView workbookViewId="0">
      <selection activeCell="E1" sqref="E1:E1048576"/>
    </sheetView>
  </sheetViews>
  <sheetFormatPr defaultRowHeight="15"/>
  <cols>
    <col min="1" max="1" width="40.85546875" style="3" customWidth="1"/>
    <col min="2" max="2" width="9" style="1" customWidth="1"/>
    <col min="3" max="3" width="17.85546875" customWidth="1"/>
    <col min="4" max="4" width="17.28515625" customWidth="1"/>
    <col min="5" max="5" width="10.7109375" hidden="1" customWidth="1"/>
    <col min="6" max="6" width="10.42578125" customWidth="1"/>
  </cols>
  <sheetData>
    <row r="2" spans="1:6" ht="65.25" customHeight="1">
      <c r="A2" s="40" t="s">
        <v>53</v>
      </c>
      <c r="B2" s="53"/>
      <c r="C2" s="53"/>
      <c r="D2" s="53"/>
    </row>
    <row r="3" spans="1:6" ht="65.25" customHeight="1">
      <c r="A3" s="57" t="s">
        <v>49</v>
      </c>
      <c r="B3" s="53"/>
      <c r="C3" s="53"/>
      <c r="D3" s="53"/>
    </row>
    <row r="4" spans="1:6" ht="38.25" customHeight="1">
      <c r="A4" s="54" t="s">
        <v>24</v>
      </c>
      <c r="B4" s="55"/>
      <c r="C4" s="55"/>
      <c r="D4" s="55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1547680+227080</f>
        <v>1774760</v>
      </c>
      <c r="D6" s="22">
        <f>1479909.71+189700.51</f>
        <v>1669610.22</v>
      </c>
      <c r="E6" s="23">
        <f>C6-D6</f>
        <v>105149.78000000003</v>
      </c>
      <c r="F6" s="23"/>
    </row>
    <row r="7" spans="1:6" s="2" customFormat="1" ht="18.75">
      <c r="A7" s="21" t="s">
        <v>41</v>
      </c>
      <c r="B7" s="16">
        <v>2120</v>
      </c>
      <c r="C7" s="22">
        <f>340500+49960</f>
        <v>390460</v>
      </c>
      <c r="D7" s="22">
        <f>45097.77+317560.62</f>
        <v>362658.39</v>
      </c>
      <c r="E7" s="23">
        <f t="shared" ref="E7:E24" si="0">C7-D7</f>
        <v>27801.609999999986</v>
      </c>
      <c r="F7" s="23"/>
    </row>
    <row r="8" spans="1:6" ht="37.5">
      <c r="A8" s="11" t="s">
        <v>2</v>
      </c>
      <c r="B8" s="16">
        <v>2210</v>
      </c>
      <c r="C8" s="13">
        <f>36410+3340</f>
        <v>39750</v>
      </c>
      <c r="D8" s="13">
        <f>20301.4</f>
        <v>20301.400000000001</v>
      </c>
      <c r="E8" s="23">
        <f t="shared" si="0"/>
        <v>19448.599999999999</v>
      </c>
      <c r="F8" s="23"/>
    </row>
    <row r="9" spans="1:6" ht="18.75">
      <c r="A9" s="11" t="s">
        <v>3</v>
      </c>
      <c r="B9" s="16">
        <v>2230</v>
      </c>
      <c r="C9" s="13">
        <f>170430+123580</f>
        <v>294010</v>
      </c>
      <c r="D9" s="13">
        <f>49953.41+74781.22</f>
        <v>124734.63</v>
      </c>
      <c r="E9" s="23">
        <f t="shared" si="0"/>
        <v>169275.37</v>
      </c>
      <c r="F9" s="23"/>
    </row>
    <row r="10" spans="1:6" ht="37.5">
      <c r="A10" s="11" t="s">
        <v>4</v>
      </c>
      <c r="B10" s="16">
        <v>2240</v>
      </c>
      <c r="C10" s="13">
        <v>10110</v>
      </c>
      <c r="D10" s="13">
        <f>9650.36</f>
        <v>9650.36</v>
      </c>
      <c r="E10" s="23">
        <f t="shared" si="0"/>
        <v>459.63999999999942</v>
      </c>
      <c r="F10" s="23"/>
    </row>
    <row r="11" spans="1:6" ht="18.75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>
      <c r="A12" s="11" t="s">
        <v>6</v>
      </c>
      <c r="B12" s="16">
        <v>2271</v>
      </c>
      <c r="C12" s="13">
        <f>251900+83970</f>
        <v>335870</v>
      </c>
      <c r="D12" s="13">
        <f>64688.3+218218.28</f>
        <v>282906.58</v>
      </c>
      <c r="E12" s="23">
        <f t="shared" si="0"/>
        <v>52963.419999999984</v>
      </c>
      <c r="F12" s="23"/>
    </row>
    <row r="13" spans="1:6" ht="37.5">
      <c r="A13" s="11" t="s">
        <v>7</v>
      </c>
      <c r="B13" s="16">
        <v>2272</v>
      </c>
      <c r="C13" s="13"/>
      <c r="D13" s="13"/>
      <c r="E13" s="23">
        <f t="shared" si="0"/>
        <v>0</v>
      </c>
      <c r="F13" s="23"/>
    </row>
    <row r="14" spans="1:6" ht="18.75">
      <c r="A14" s="11" t="s">
        <v>8</v>
      </c>
      <c r="B14" s="16">
        <v>2273</v>
      </c>
      <c r="C14" s="13">
        <f>35940+20000</f>
        <v>55940</v>
      </c>
      <c r="D14" s="13">
        <f>18173.56+35883.25</f>
        <v>54056.81</v>
      </c>
      <c r="E14" s="23">
        <f t="shared" si="0"/>
        <v>1883.1900000000023</v>
      </c>
      <c r="F14" s="23"/>
    </row>
    <row r="15" spans="1:6" ht="18.75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/>
      <c r="D16" s="13"/>
      <c r="E16" s="23">
        <f t="shared" si="0"/>
        <v>0</v>
      </c>
      <c r="F16" s="23"/>
    </row>
    <row r="17" spans="1:9" ht="34.5" customHeight="1">
      <c r="A17" s="11" t="s">
        <v>11</v>
      </c>
      <c r="B17" s="16">
        <v>2282</v>
      </c>
      <c r="C17" s="13"/>
      <c r="D17" s="13"/>
      <c r="E17" s="23">
        <f t="shared" si="0"/>
        <v>0</v>
      </c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v>50</v>
      </c>
      <c r="D19" s="13">
        <f>27.46</f>
        <v>27.46</v>
      </c>
      <c r="E19" s="23">
        <f t="shared" si="0"/>
        <v>22.54</v>
      </c>
      <c r="F19" s="23"/>
    </row>
    <row r="20" spans="1:9" ht="39" customHeight="1">
      <c r="A20" s="11" t="s">
        <v>12</v>
      </c>
      <c r="B20" s="16">
        <v>3110</v>
      </c>
      <c r="C20" s="13">
        <v>14000</v>
      </c>
      <c r="D20" s="13">
        <f>14000</f>
        <v>14000</v>
      </c>
      <c r="E20" s="23">
        <f t="shared" si="0"/>
        <v>0</v>
      </c>
      <c r="F20" s="23"/>
      <c r="H20" s="31"/>
    </row>
    <row r="21" spans="1:9" ht="37.5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37.5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 customHeight="1">
      <c r="A24" s="11" t="s">
        <v>13</v>
      </c>
      <c r="B24" s="16"/>
      <c r="C24" s="14">
        <f>SUM(C6:C23)</f>
        <v>2914950</v>
      </c>
      <c r="D24" s="36">
        <f>SUM(D6:D23)</f>
        <v>2537945.8499999996</v>
      </c>
      <c r="E24" s="23">
        <f t="shared" si="0"/>
        <v>377004.15000000037</v>
      </c>
      <c r="F24" s="23"/>
    </row>
    <row r="25" spans="1:9" ht="18.75">
      <c r="A25" s="6"/>
      <c r="B25" s="7"/>
      <c r="C25" s="8"/>
      <c r="D25" s="8"/>
    </row>
    <row r="26" spans="1:9" ht="18.75">
      <c r="A26" s="6"/>
      <c r="B26" s="7"/>
      <c r="C26" s="8"/>
      <c r="D26" s="8"/>
    </row>
    <row r="27" spans="1:9" ht="32.25" customHeight="1">
      <c r="A27" s="39" t="s">
        <v>25</v>
      </c>
      <c r="B27" s="56"/>
      <c r="C27" s="56"/>
      <c r="D27" s="56"/>
    </row>
    <row r="28" spans="1:9" ht="18.75">
      <c r="A28" s="24"/>
      <c r="B28" s="25"/>
      <c r="C28" s="25"/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3"/>
    </row>
    <row r="31" spans="1:9" ht="18.75">
      <c r="A31" s="12" t="s">
        <v>3</v>
      </c>
      <c r="B31" s="17">
        <v>2230</v>
      </c>
      <c r="C31" s="30">
        <v>32940</v>
      </c>
      <c r="D31" s="13">
        <v>19220.849999999999</v>
      </c>
      <c r="F31" s="23"/>
    </row>
    <row r="32" spans="1:9" ht="18.75">
      <c r="A32" s="12" t="s">
        <v>4</v>
      </c>
      <c r="B32" s="17">
        <v>2240</v>
      </c>
      <c r="C32" s="13"/>
      <c r="D32" s="13"/>
      <c r="F32" s="23"/>
    </row>
    <row r="33" spans="1:6" ht="18.75">
      <c r="A33" s="32" t="s">
        <v>10</v>
      </c>
      <c r="B33" s="34">
        <v>2275</v>
      </c>
      <c r="C33" s="13"/>
      <c r="D33" s="13"/>
      <c r="F33" s="23"/>
    </row>
    <row r="34" spans="1:6" ht="18.75">
      <c r="A34" s="11" t="s">
        <v>15</v>
      </c>
      <c r="B34" s="17">
        <v>2800</v>
      </c>
      <c r="C34" s="13"/>
      <c r="D34" s="13"/>
      <c r="F34" s="23"/>
    </row>
    <row r="35" spans="1:6" ht="56.25">
      <c r="A35" s="11" t="s">
        <v>12</v>
      </c>
      <c r="B35" s="17">
        <v>3110</v>
      </c>
      <c r="C35" s="13"/>
      <c r="D35" s="13"/>
      <c r="F35" s="23"/>
    </row>
    <row r="36" spans="1:6" ht="18.75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32940</v>
      </c>
      <c r="D37" s="14">
        <f>SUM(D30:D36)</f>
        <v>19220.849999999999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4.5" customHeight="1">
      <c r="A40" s="40" t="s">
        <v>26</v>
      </c>
      <c r="B40" s="41"/>
      <c r="C40" s="41"/>
      <c r="D40" s="41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491.85</v>
      </c>
      <c r="D43" s="13">
        <v>491.85</v>
      </c>
      <c r="F43" s="23"/>
    </row>
    <row r="44" spans="1:6" ht="18.75">
      <c r="A44" s="12" t="s">
        <v>3</v>
      </c>
      <c r="B44" s="17">
        <v>2230</v>
      </c>
      <c r="C44" s="13">
        <f>14262.75+13787.32</f>
        <v>28050.07</v>
      </c>
      <c r="D44" s="13">
        <f>6094.68+10579.2+11376.19</f>
        <v>28050.07</v>
      </c>
      <c r="F44" s="23"/>
    </row>
    <row r="45" spans="1:6" ht="18.75">
      <c r="A45" s="12" t="s">
        <v>4</v>
      </c>
      <c r="B45" s="17">
        <v>2240</v>
      </c>
      <c r="C45" s="13"/>
      <c r="D45" s="13"/>
      <c r="F45" s="23"/>
    </row>
    <row r="46" spans="1:6" ht="18.75">
      <c r="A46" s="32" t="s">
        <v>10</v>
      </c>
      <c r="B46" s="34">
        <v>2275</v>
      </c>
      <c r="C46" s="13"/>
      <c r="D46" s="13"/>
      <c r="F46" s="23"/>
    </row>
    <row r="47" spans="1:6" ht="18.75">
      <c r="A47" s="11" t="s">
        <v>15</v>
      </c>
      <c r="B47" s="17">
        <v>2800</v>
      </c>
      <c r="C47" s="13"/>
      <c r="D47" s="13"/>
      <c r="F47" s="23"/>
    </row>
    <row r="48" spans="1:6" ht="56.25">
      <c r="A48" s="11" t="s">
        <v>12</v>
      </c>
      <c r="B48" s="17">
        <v>3110</v>
      </c>
      <c r="C48" s="13">
        <v>1697.15</v>
      </c>
      <c r="D48" s="13">
        <v>1697.15</v>
      </c>
      <c r="F48" s="23"/>
    </row>
    <row r="49" spans="1:6" ht="18.75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30239.07</v>
      </c>
      <c r="D50" s="14">
        <f>D43+D44+D47+D48+D49</f>
        <v>30239.07</v>
      </c>
      <c r="F50" s="23"/>
    </row>
    <row r="53" spans="1:6" ht="35.25" customHeight="1">
      <c r="A53" s="40" t="s">
        <v>54</v>
      </c>
      <c r="B53" s="41"/>
      <c r="C53" s="41"/>
      <c r="D53" s="41"/>
    </row>
    <row r="54" spans="1:6" ht="18.75">
      <c r="A54" s="42" t="s">
        <v>27</v>
      </c>
      <c r="B54" s="43"/>
      <c r="C54" s="44" t="s">
        <v>28</v>
      </c>
      <c r="D54" s="43"/>
    </row>
    <row r="55" spans="1:6" ht="93.75" hidden="1">
      <c r="A55" s="32" t="s">
        <v>48</v>
      </c>
      <c r="B55" s="28">
        <v>2210</v>
      </c>
      <c r="C55" s="38"/>
      <c r="D55" s="38"/>
    </row>
    <row r="56" spans="1:6" ht="18.75" hidden="1">
      <c r="A56" s="32" t="s">
        <v>30</v>
      </c>
      <c r="B56" s="28">
        <v>2210</v>
      </c>
      <c r="C56" s="51"/>
      <c r="D56" s="52"/>
    </row>
    <row r="57" spans="1:6" ht="18.75" hidden="1">
      <c r="A57" s="32" t="s">
        <v>33</v>
      </c>
      <c r="B57" s="28">
        <v>2210</v>
      </c>
      <c r="C57" s="51"/>
      <c r="D57" s="52"/>
    </row>
    <row r="58" spans="1:6" ht="18.75" hidden="1">
      <c r="A58" s="32" t="s">
        <v>38</v>
      </c>
      <c r="B58" s="29">
        <v>3110.221</v>
      </c>
      <c r="C58" s="47"/>
      <c r="D58" s="48"/>
    </row>
    <row r="59" spans="1:6" ht="18.75">
      <c r="A59" s="32" t="s">
        <v>29</v>
      </c>
      <c r="B59" s="28">
        <v>2210</v>
      </c>
      <c r="C59" s="51"/>
      <c r="D59" s="52"/>
    </row>
    <row r="60" spans="1:6" ht="18.75" hidden="1">
      <c r="A60" s="32" t="s">
        <v>31</v>
      </c>
      <c r="B60" s="28">
        <v>2210</v>
      </c>
      <c r="C60" s="51"/>
      <c r="D60" s="52"/>
    </row>
    <row r="61" spans="1:6" ht="18.75" hidden="1">
      <c r="A61" s="32" t="s">
        <v>37</v>
      </c>
      <c r="B61" s="28">
        <v>2210</v>
      </c>
      <c r="C61" s="51"/>
      <c r="D61" s="52"/>
    </row>
    <row r="62" spans="1:6" ht="18.75">
      <c r="A62" s="32" t="s">
        <v>32</v>
      </c>
      <c r="B62" s="28">
        <v>3110</v>
      </c>
      <c r="C62" s="47">
        <f>1697.15</f>
        <v>1697.15</v>
      </c>
      <c r="D62" s="48"/>
    </row>
    <row r="63" spans="1:6" ht="18.75" hidden="1">
      <c r="A63" s="32" t="s">
        <v>34</v>
      </c>
      <c r="B63" s="28">
        <v>2210</v>
      </c>
      <c r="C63" s="47"/>
      <c r="D63" s="48"/>
    </row>
    <row r="64" spans="1:6" ht="18.75" hidden="1">
      <c r="A64" s="32" t="s">
        <v>35</v>
      </c>
      <c r="B64" s="28">
        <v>2210</v>
      </c>
      <c r="C64" s="47"/>
      <c r="D64" s="48"/>
    </row>
    <row r="65" spans="1:4" ht="18.75" hidden="1">
      <c r="A65" s="32" t="s">
        <v>47</v>
      </c>
      <c r="B65" s="28">
        <v>2240</v>
      </c>
      <c r="C65" s="47"/>
      <c r="D65" s="48"/>
    </row>
    <row r="66" spans="1:4" ht="18.75">
      <c r="A66" s="32" t="s">
        <v>39</v>
      </c>
      <c r="B66" s="28">
        <v>2230</v>
      </c>
      <c r="C66" s="47">
        <f>6094.68+10579.2+11376.19</f>
        <v>28050.07</v>
      </c>
      <c r="D66" s="48"/>
    </row>
    <row r="67" spans="1:4" ht="18.75" hidden="1">
      <c r="A67" s="32" t="s">
        <v>40</v>
      </c>
      <c r="B67" s="28">
        <v>2210</v>
      </c>
      <c r="C67" s="47"/>
      <c r="D67" s="48"/>
    </row>
    <row r="68" spans="1:4" ht="18.75">
      <c r="A68" s="32" t="s">
        <v>46</v>
      </c>
      <c r="B68" s="28">
        <v>2210</v>
      </c>
      <c r="C68" s="47">
        <v>491.85</v>
      </c>
      <c r="D68" s="48"/>
    </row>
    <row r="69" spans="1:4" ht="18.75" hidden="1">
      <c r="A69" s="32" t="s">
        <v>44</v>
      </c>
      <c r="B69" s="28">
        <v>2210</v>
      </c>
      <c r="C69" s="47"/>
      <c r="D69" s="48"/>
    </row>
    <row r="70" spans="1:4" ht="18.75" hidden="1">
      <c r="A70" s="32" t="s">
        <v>43</v>
      </c>
      <c r="B70" s="28">
        <v>2210</v>
      </c>
      <c r="C70" s="47"/>
      <c r="D70" s="48"/>
    </row>
    <row r="71" spans="1:4" ht="18.75" hidden="1">
      <c r="A71" s="32" t="s">
        <v>45</v>
      </c>
      <c r="B71" s="33">
        <v>2210</v>
      </c>
      <c r="C71" s="47"/>
      <c r="D71" s="48"/>
    </row>
    <row r="72" spans="1:4" ht="18.75">
      <c r="A72" s="45"/>
      <c r="B72" s="46"/>
      <c r="C72" s="47"/>
      <c r="D72" s="48"/>
    </row>
    <row r="73" spans="1:4" ht="18.75">
      <c r="A73" s="45"/>
      <c r="B73" s="46"/>
      <c r="C73" s="49">
        <f>SUM(C55:D72)</f>
        <v>30239.07</v>
      </c>
      <c r="D73" s="50"/>
    </row>
  </sheetData>
  <mergeCells count="29">
    <mergeCell ref="A3:D3"/>
    <mergeCell ref="A2:D2"/>
    <mergeCell ref="A4:D4"/>
    <mergeCell ref="A27:D27"/>
    <mergeCell ref="A40:D40"/>
    <mergeCell ref="C62:D62"/>
    <mergeCell ref="A53:D53"/>
    <mergeCell ref="C61:D61"/>
    <mergeCell ref="C58:D58"/>
    <mergeCell ref="C59:D59"/>
    <mergeCell ref="C60:D60"/>
    <mergeCell ref="A54:B54"/>
    <mergeCell ref="C54:D54"/>
    <mergeCell ref="C55:D55"/>
    <mergeCell ref="C56:D56"/>
    <mergeCell ref="C57:D57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54"/>
  <sheetViews>
    <sheetView workbookViewId="0">
      <selection activeCell="A3" sqref="A3:D3"/>
    </sheetView>
  </sheetViews>
  <sheetFormatPr defaultRowHeight="15"/>
  <sheetData>
    <row r="2" spans="1:1" ht="18.75">
      <c r="A2" s="7" t="s">
        <v>53</v>
      </c>
    </row>
    <row r="3" spans="1:1" ht="18.75">
      <c r="A3" s="7"/>
    </row>
    <row r="52" spans="1:1" ht="18.75">
      <c r="A52" s="7" t="s">
        <v>48</v>
      </c>
    </row>
    <row r="54" spans="1:1" ht="18.75">
      <c r="A54" s="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Новопразький НВК</vt:lpstr>
      <vt:lpstr>Новопразький НВО</vt:lpstr>
      <vt:lpstr>Новопразька ЗШ І-ІІ ст</vt:lpstr>
      <vt:lpstr>Шарівський НВК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2018-10-17T05:58:22Z</cp:lastPrinted>
  <dcterms:created xsi:type="dcterms:W3CDTF">2017-11-02T06:22:39Z</dcterms:created>
  <dcterms:modified xsi:type="dcterms:W3CDTF">2019-07-19T06:29:13Z</dcterms:modified>
</cp:coreProperties>
</file>